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000" tabRatio="873" activeTab="0"/>
  </bookViews>
  <sheets>
    <sheet name="rozpočet 2023" sheetId="1" r:id="rId1"/>
  </sheets>
  <definedNames/>
  <calcPr fullCalcOnLoad="1"/>
</workbook>
</file>

<file path=xl/sharedStrings.xml><?xml version="1.0" encoding="utf-8"?>
<sst xmlns="http://schemas.openxmlformats.org/spreadsheetml/2006/main" count="131" uniqueCount="96">
  <si>
    <t>CELKEM</t>
  </si>
  <si>
    <t>Spotřeba materiálu</t>
  </si>
  <si>
    <t>Spotřeba energie</t>
  </si>
  <si>
    <t>voda</t>
  </si>
  <si>
    <t>elektrická energie</t>
  </si>
  <si>
    <t>Nákup zboží - kavárna</t>
  </si>
  <si>
    <t>Opravy a udržování</t>
  </si>
  <si>
    <t>Cestovné</t>
  </si>
  <si>
    <t>Náklady na reprezentaci</t>
  </si>
  <si>
    <t>Ostatní služby</t>
  </si>
  <si>
    <t>nákup tepla</t>
  </si>
  <si>
    <t>hovorné a poštovné</t>
  </si>
  <si>
    <t>revize</t>
  </si>
  <si>
    <t>pořady Muzeum</t>
  </si>
  <si>
    <t>Mzdové náklady</t>
  </si>
  <si>
    <t>Zákonné soc. pojištění</t>
  </si>
  <si>
    <t>Jiné sociální pojištění</t>
  </si>
  <si>
    <t>Zákonné soc.náklady</t>
  </si>
  <si>
    <t xml:space="preserve"> Manka a škody</t>
  </si>
  <si>
    <t>Ostatní náklady z činnosti</t>
  </si>
  <si>
    <t xml:space="preserve">pojištění </t>
  </si>
  <si>
    <t>Odpisy dlouhod.majetku</t>
  </si>
  <si>
    <t>Náklady z drob.dl.majetku</t>
  </si>
  <si>
    <t>Náklady celkem:</t>
  </si>
  <si>
    <t>Výnosy z prodeje služeb</t>
  </si>
  <si>
    <t>tržby Muzeum</t>
  </si>
  <si>
    <t>Výnosy z pronájmu</t>
  </si>
  <si>
    <t>Prodej zboží+tržba kavárna</t>
  </si>
  <si>
    <t>Zúčtování fondů</t>
  </si>
  <si>
    <t>Ostatní výnosy z činnosti</t>
  </si>
  <si>
    <t>ost. výnosy PO</t>
  </si>
  <si>
    <t>Úroky</t>
  </si>
  <si>
    <t>Ost. finanční výnosy</t>
  </si>
  <si>
    <t>Výnosy celkem</t>
  </si>
  <si>
    <t>Dotace JmK, MK, MPSV</t>
  </si>
  <si>
    <t>Výnosy celkem vč.dotace JmK</t>
  </si>
  <si>
    <t>Hospodářský výsledek</t>
  </si>
  <si>
    <t>ÚČET:</t>
  </si>
  <si>
    <t>Provozní příspěvek - zřizovatel</t>
  </si>
  <si>
    <t>Muz.</t>
  </si>
  <si>
    <t>Provozní přísp.-rozpuštění dotace</t>
  </si>
  <si>
    <t>TN, TTV</t>
  </si>
  <si>
    <t>TIC</t>
  </si>
  <si>
    <t>pohonné hmoty</t>
  </si>
  <si>
    <t>čistící prostředky</t>
  </si>
  <si>
    <t>mzdy</t>
  </si>
  <si>
    <t>dohody</t>
  </si>
  <si>
    <t>Silniční daň</t>
  </si>
  <si>
    <t>bankovní poplatky</t>
  </si>
  <si>
    <t>Kino</t>
  </si>
  <si>
    <t>Galerie</t>
  </si>
  <si>
    <t xml:space="preserve">MěKS Tišnov </t>
  </si>
  <si>
    <t>knih.</t>
  </si>
  <si>
    <t>Mlýnská</t>
  </si>
  <si>
    <t>nákup knih</t>
  </si>
  <si>
    <t>DPH krácené koeficientem</t>
  </si>
  <si>
    <t>Náklady z vyřazených pohledývek</t>
  </si>
  <si>
    <t>Kurzové ztráty</t>
  </si>
  <si>
    <t>Kurzové zisky</t>
  </si>
  <si>
    <t>Provoz</t>
  </si>
  <si>
    <t>TN</t>
  </si>
  <si>
    <t>TTV</t>
  </si>
  <si>
    <t>Produkce</t>
  </si>
  <si>
    <t>Knihovna</t>
  </si>
  <si>
    <t xml:space="preserve">náklady na IT, web aspol. </t>
  </si>
  <si>
    <t>tržby Ples</t>
  </si>
  <si>
    <t>Náklady z vyřazených pohledávek</t>
  </si>
  <si>
    <t>pořady Galerie</t>
  </si>
  <si>
    <t>tržby Galerie</t>
  </si>
  <si>
    <t>tržby Kino</t>
  </si>
  <si>
    <t>tržby Knihovna</t>
  </si>
  <si>
    <t xml:space="preserve">spotřební a režijní materiál </t>
  </si>
  <si>
    <t>ostatní nezařazené tržby/ reklama</t>
  </si>
  <si>
    <t>tržby TIC/ služby, výlep plakátů</t>
  </si>
  <si>
    <t>ÚP mzdy</t>
  </si>
  <si>
    <t xml:space="preserve">náklady na výrobu TN </t>
  </si>
  <si>
    <t>náklady na výrobu TTV</t>
  </si>
  <si>
    <t>podium</t>
  </si>
  <si>
    <t>akční plány</t>
  </si>
  <si>
    <t>ostatní výše nezařazené sl. + leasing</t>
  </si>
  <si>
    <t>Kavárna</t>
  </si>
  <si>
    <t xml:space="preserve">pořady MěKS </t>
  </si>
  <si>
    <t>pořady Kino</t>
  </si>
  <si>
    <t>pořady Knihovna</t>
  </si>
  <si>
    <t xml:space="preserve">tržby MěKS </t>
  </si>
  <si>
    <t xml:space="preserve">tržby TN </t>
  </si>
  <si>
    <t>tržby  TTV</t>
  </si>
  <si>
    <t>rozpočet 2022</t>
  </si>
  <si>
    <t>Ostatní náklady-povinný odvod OZP</t>
  </si>
  <si>
    <t>Ostatní finanční náklady-přenesené DPH</t>
  </si>
  <si>
    <t>rozpočet 2023</t>
  </si>
  <si>
    <t>čerpání k 30.9.2022</t>
  </si>
  <si>
    <t>předpoklad čerpání k 31.12.2022</t>
  </si>
  <si>
    <t>Muzeum</t>
  </si>
  <si>
    <t>Výnosy z prodeje majetku</t>
  </si>
  <si>
    <t>Tvorba fondu - prodej majetku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</si>
</sst>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_K_č_-;\-* #,##0.00\ _K_č_-;_-* \-??\ _K_č_-;_-@_-"/>
    <numFmt numFmtId="167" formatCode="[$-405]d\.\ mmmm\ yyyy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0"/>
    <numFmt numFmtId="174" formatCode="#,##0\ _K_č"/>
    <numFmt numFmtId="175" formatCode="#,##0.00\ &quot;Kč&quot;"/>
  </numFmts>
  <fonts count="65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b/>
      <i/>
      <sz val="7"/>
      <name val="Times New Roman"/>
      <family val="1"/>
    </font>
    <font>
      <b/>
      <i/>
      <u val="single"/>
      <sz val="10.5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5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.5"/>
      <color indexed="9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.5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.5"/>
      <color theme="0"/>
      <name val="Times New Roman"/>
      <family val="1"/>
    </font>
    <font>
      <b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medium"/>
      <top style="thin">
        <color indexed="8"/>
      </top>
      <bottom style="medium"/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hair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3" fontId="3" fillId="33" borderId="14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3" fillId="33" borderId="25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6" fillId="34" borderId="26" xfId="0" applyNumberFormat="1" applyFont="1" applyFill="1" applyBorder="1" applyAlignment="1">
      <alignment/>
    </xf>
    <xf numFmtId="3" fontId="6" fillId="34" borderId="29" xfId="0" applyNumberFormat="1" applyFont="1" applyFill="1" applyBorder="1" applyAlignment="1">
      <alignment/>
    </xf>
    <xf numFmtId="3" fontId="6" fillId="34" borderId="30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35" borderId="26" xfId="0" applyNumberFormat="1" applyFont="1" applyFill="1" applyBorder="1" applyAlignment="1">
      <alignment/>
    </xf>
    <xf numFmtId="3" fontId="6" fillId="35" borderId="29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3" fillId="36" borderId="26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7" fillId="33" borderId="35" xfId="0" applyNumberFormat="1" applyFont="1" applyFill="1" applyBorder="1" applyAlignment="1">
      <alignment/>
    </xf>
    <xf numFmtId="3" fontId="7" fillId="33" borderId="36" xfId="0" applyNumberFormat="1" applyFont="1" applyFill="1" applyBorder="1" applyAlignment="1">
      <alignment/>
    </xf>
    <xf numFmtId="3" fontId="7" fillId="33" borderId="37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3" fontId="3" fillId="33" borderId="37" xfId="0" applyNumberFormat="1" applyFont="1" applyFill="1" applyBorder="1" applyAlignment="1">
      <alignment/>
    </xf>
    <xf numFmtId="166" fontId="8" fillId="34" borderId="0" xfId="34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3" fontId="3" fillId="37" borderId="0" xfId="0" applyNumberFormat="1" applyFont="1" applyFill="1" applyBorder="1" applyAlignment="1">
      <alignment/>
    </xf>
    <xf numFmtId="14" fontId="4" fillId="0" borderId="38" xfId="0" applyNumberFormat="1" applyFont="1" applyBorder="1" applyAlignment="1">
      <alignment horizontal="center"/>
    </xf>
    <xf numFmtId="3" fontId="3" fillId="33" borderId="14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34" borderId="17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38" borderId="17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6" borderId="32" xfId="0" applyNumberFormat="1" applyFont="1" applyFill="1" applyBorder="1" applyAlignment="1">
      <alignment/>
    </xf>
    <xf numFmtId="3" fontId="60" fillId="39" borderId="10" xfId="0" applyNumberFormat="1" applyFont="1" applyFill="1" applyBorder="1" applyAlignment="1">
      <alignment/>
    </xf>
    <xf numFmtId="3" fontId="60" fillId="40" borderId="32" xfId="0" applyNumberFormat="1" applyFont="1" applyFill="1" applyBorder="1" applyAlignment="1">
      <alignment/>
    </xf>
    <xf numFmtId="3" fontId="60" fillId="40" borderId="33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7" fillId="33" borderId="37" xfId="0" applyNumberFormat="1" applyFont="1" applyFill="1" applyBorder="1" applyAlignment="1">
      <alignment/>
    </xf>
    <xf numFmtId="3" fontId="3" fillId="33" borderId="41" xfId="0" applyNumberFormat="1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7" fillId="33" borderId="45" xfId="0" applyNumberFormat="1" applyFont="1" applyFill="1" applyBorder="1" applyAlignment="1">
      <alignment/>
    </xf>
    <xf numFmtId="3" fontId="7" fillId="33" borderId="46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6" fillId="34" borderId="23" xfId="0" applyNumberFormat="1" applyFont="1" applyFill="1" applyBorder="1" applyAlignment="1">
      <alignment/>
    </xf>
    <xf numFmtId="3" fontId="3" fillId="36" borderId="27" xfId="0" applyNumberFormat="1" applyFont="1" applyFill="1" applyBorder="1" applyAlignment="1">
      <alignment/>
    </xf>
    <xf numFmtId="3" fontId="3" fillId="36" borderId="28" xfId="0" applyNumberFormat="1" applyFont="1" applyFill="1" applyBorder="1" applyAlignment="1">
      <alignment/>
    </xf>
    <xf numFmtId="3" fontId="3" fillId="36" borderId="47" xfId="0" applyNumberFormat="1" applyFont="1" applyFill="1" applyBorder="1" applyAlignment="1">
      <alignment/>
    </xf>
    <xf numFmtId="3" fontId="3" fillId="36" borderId="17" xfId="0" applyNumberFormat="1" applyFont="1" applyFill="1" applyBorder="1" applyAlignment="1">
      <alignment/>
    </xf>
    <xf numFmtId="3" fontId="3" fillId="36" borderId="29" xfId="0" applyNumberFormat="1" applyFont="1" applyFill="1" applyBorder="1" applyAlignment="1">
      <alignment/>
    </xf>
    <xf numFmtId="3" fontId="3" fillId="36" borderId="30" xfId="0" applyNumberFormat="1" applyFont="1" applyFill="1" applyBorder="1" applyAlignment="1">
      <alignment/>
    </xf>
    <xf numFmtId="3" fontId="6" fillId="41" borderId="17" xfId="0" applyNumberFormat="1" applyFont="1" applyFill="1" applyBorder="1" applyAlignment="1">
      <alignment/>
    </xf>
    <xf numFmtId="3" fontId="6" fillId="41" borderId="26" xfId="0" applyNumberFormat="1" applyFont="1" applyFill="1" applyBorder="1" applyAlignment="1">
      <alignment/>
    </xf>
    <xf numFmtId="3" fontId="6" fillId="41" borderId="29" xfId="0" applyNumberFormat="1" applyFont="1" applyFill="1" applyBorder="1" applyAlignment="1">
      <alignment/>
    </xf>
    <xf numFmtId="3" fontId="6" fillId="35" borderId="30" xfId="0" applyNumberFormat="1" applyFont="1" applyFill="1" applyBorder="1" applyAlignment="1">
      <alignment/>
    </xf>
    <xf numFmtId="3" fontId="6" fillId="41" borderId="2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3" fillId="33" borderId="48" xfId="0" applyNumberFormat="1" applyFont="1" applyFill="1" applyBorder="1" applyAlignment="1">
      <alignment/>
    </xf>
    <xf numFmtId="3" fontId="6" fillId="34" borderId="49" xfId="0" applyNumberFormat="1" applyFont="1" applyFill="1" applyBorder="1" applyAlignment="1">
      <alignment/>
    </xf>
    <xf numFmtId="3" fontId="3" fillId="38" borderId="49" xfId="0" applyNumberFormat="1" applyFont="1" applyFill="1" applyBorder="1" applyAlignment="1">
      <alignment/>
    </xf>
    <xf numFmtId="3" fontId="60" fillId="39" borderId="50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7" fillId="33" borderId="54" xfId="0" applyNumberFormat="1" applyFont="1" applyFill="1" applyBorder="1" applyAlignment="1">
      <alignment/>
    </xf>
    <xf numFmtId="3" fontId="3" fillId="33" borderId="55" xfId="0" applyNumberFormat="1" applyFont="1" applyFill="1" applyBorder="1" applyAlignment="1">
      <alignment/>
    </xf>
    <xf numFmtId="14" fontId="4" fillId="0" borderId="50" xfId="0" applyNumberFormat="1" applyFont="1" applyBorder="1" applyAlignment="1">
      <alignment horizontal="center"/>
    </xf>
    <xf numFmtId="3" fontId="3" fillId="33" borderId="49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3" fillId="36" borderId="56" xfId="0" applyNumberFormat="1" applyFont="1" applyFill="1" applyBorder="1" applyAlignment="1">
      <alignment/>
    </xf>
    <xf numFmtId="3" fontId="3" fillId="36" borderId="49" xfId="0" applyNumberFormat="1" applyFont="1" applyFill="1" applyBorder="1" applyAlignment="1">
      <alignment/>
    </xf>
    <xf numFmtId="3" fontId="3" fillId="33" borderId="57" xfId="0" applyNumberFormat="1" applyFont="1" applyFill="1" applyBorder="1" applyAlignment="1">
      <alignment/>
    </xf>
    <xf numFmtId="3" fontId="3" fillId="36" borderId="58" xfId="0" applyNumberFormat="1" applyFont="1" applyFill="1" applyBorder="1" applyAlignment="1">
      <alignment/>
    </xf>
    <xf numFmtId="3" fontId="3" fillId="36" borderId="59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14" fontId="61" fillId="0" borderId="11" xfId="0" applyNumberFormat="1" applyFont="1" applyBorder="1" applyAlignment="1">
      <alignment horizontal="center" wrapText="1"/>
    </xf>
    <xf numFmtId="14" fontId="62" fillId="0" borderId="12" xfId="0" applyNumberFormat="1" applyFont="1" applyBorder="1" applyAlignment="1">
      <alignment horizontal="center"/>
    </xf>
    <xf numFmtId="14" fontId="62" fillId="0" borderId="13" xfId="0" applyNumberFormat="1" applyFont="1" applyBorder="1" applyAlignment="1">
      <alignment horizontal="center"/>
    </xf>
    <xf numFmtId="14" fontId="62" fillId="0" borderId="23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14" fontId="62" fillId="0" borderId="13" xfId="0" applyNumberFormat="1" applyFont="1" applyFill="1" applyBorder="1" applyAlignment="1">
      <alignment horizontal="center"/>
    </xf>
    <xf numFmtId="14" fontId="4" fillId="0" borderId="60" xfId="0" applyNumberFormat="1" applyFont="1" applyFill="1" applyBorder="1" applyAlignment="1">
      <alignment horizontal="center"/>
    </xf>
    <xf numFmtId="3" fontId="3" fillId="33" borderId="61" xfId="0" applyNumberFormat="1" applyFont="1" applyFill="1" applyBorder="1" applyAlignment="1">
      <alignment/>
    </xf>
    <xf numFmtId="3" fontId="7" fillId="33" borderId="62" xfId="0" applyNumberFormat="1" applyFont="1" applyFill="1" applyBorder="1" applyAlignment="1">
      <alignment/>
    </xf>
    <xf numFmtId="14" fontId="10" fillId="0" borderId="63" xfId="0" applyNumberFormat="1" applyFont="1" applyBorder="1" applyAlignment="1">
      <alignment horizontal="center"/>
    </xf>
    <xf numFmtId="3" fontId="11" fillId="33" borderId="64" xfId="0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/>
    </xf>
    <xf numFmtId="3" fontId="11" fillId="36" borderId="67" xfId="0" applyNumberFormat="1" applyFont="1" applyFill="1" applyBorder="1" applyAlignment="1">
      <alignment/>
    </xf>
    <xf numFmtId="3" fontId="12" fillId="35" borderId="68" xfId="0" applyNumberFormat="1" applyFont="1" applyFill="1" applyBorder="1" applyAlignment="1">
      <alignment/>
    </xf>
    <xf numFmtId="3" fontId="11" fillId="33" borderId="68" xfId="0" applyNumberFormat="1" applyFont="1" applyFill="1" applyBorder="1" applyAlignment="1">
      <alignment/>
    </xf>
    <xf numFmtId="3" fontId="11" fillId="33" borderId="69" xfId="0" applyNumberFormat="1" applyFont="1" applyFill="1" applyBorder="1" applyAlignment="1">
      <alignment/>
    </xf>
    <xf numFmtId="3" fontId="11" fillId="36" borderId="68" xfId="0" applyNumberFormat="1" applyFont="1" applyFill="1" applyBorder="1" applyAlignment="1">
      <alignment/>
    </xf>
    <xf numFmtId="3" fontId="12" fillId="41" borderId="68" xfId="0" applyNumberFormat="1" applyFont="1" applyFill="1" applyBorder="1" applyAlignment="1">
      <alignment/>
    </xf>
    <xf numFmtId="3" fontId="11" fillId="33" borderId="70" xfId="0" applyNumberFormat="1" applyFont="1" applyFill="1" applyBorder="1" applyAlignment="1">
      <alignment/>
    </xf>
    <xf numFmtId="3" fontId="13" fillId="34" borderId="66" xfId="0" applyNumberFormat="1" applyFont="1" applyFill="1" applyBorder="1" applyAlignment="1">
      <alignment/>
    </xf>
    <xf numFmtId="3" fontId="11" fillId="37" borderId="66" xfId="0" applyNumberFormat="1" applyFont="1" applyFill="1" applyBorder="1" applyAlignment="1">
      <alignment/>
    </xf>
    <xf numFmtId="3" fontId="63" fillId="40" borderId="69" xfId="0" applyNumberFormat="1" applyFont="1" applyFill="1" applyBorder="1" applyAlignment="1">
      <alignment/>
    </xf>
    <xf numFmtId="3" fontId="14" fillId="33" borderId="71" xfId="0" applyNumberFormat="1" applyFont="1" applyFill="1" applyBorder="1" applyAlignment="1">
      <alignment/>
    </xf>
    <xf numFmtId="0" fontId="15" fillId="0" borderId="66" xfId="0" applyFont="1" applyBorder="1" applyAlignment="1">
      <alignment/>
    </xf>
    <xf numFmtId="3" fontId="64" fillId="0" borderId="72" xfId="0" applyNumberFormat="1" applyFont="1" applyBorder="1" applyAlignment="1">
      <alignment horizontal="center"/>
    </xf>
    <xf numFmtId="3" fontId="3" fillId="42" borderId="31" xfId="0" applyNumberFormat="1" applyFont="1" applyFill="1" applyBorder="1" applyAlignment="1">
      <alignment/>
    </xf>
    <xf numFmtId="3" fontId="3" fillId="15" borderId="73" xfId="0" applyNumberFormat="1" applyFont="1" applyFill="1" applyBorder="1" applyAlignment="1">
      <alignment horizontal="center" vertical="top" wrapText="1"/>
    </xf>
    <xf numFmtId="3" fontId="3" fillId="15" borderId="74" xfId="0" applyNumberFormat="1" applyFont="1" applyFill="1" applyBorder="1" applyAlignment="1">
      <alignment horizontal="center" vertical="top" wrapText="1"/>
    </xf>
    <xf numFmtId="3" fontId="3" fillId="15" borderId="75" xfId="0" applyNumberFormat="1" applyFont="1" applyFill="1" applyBorder="1" applyAlignment="1">
      <alignment horizontal="center" vertical="top" wrapText="1"/>
    </xf>
    <xf numFmtId="3" fontId="3" fillId="15" borderId="76" xfId="0" applyNumberFormat="1" applyFont="1" applyFill="1" applyBorder="1" applyAlignment="1">
      <alignment horizontal="center" vertical="top" wrapText="1"/>
    </xf>
    <xf numFmtId="14" fontId="61" fillId="41" borderId="11" xfId="0" applyNumberFormat="1" applyFont="1" applyFill="1" applyBorder="1" applyAlignment="1">
      <alignment horizontal="center" wrapText="1"/>
    </xf>
    <xf numFmtId="14" fontId="62" fillId="41" borderId="12" xfId="0" applyNumberFormat="1" applyFont="1" applyFill="1" applyBorder="1" applyAlignment="1">
      <alignment horizontal="center"/>
    </xf>
    <xf numFmtId="14" fontId="62" fillId="41" borderId="13" xfId="0" applyNumberFormat="1" applyFont="1" applyFill="1" applyBorder="1" applyAlignment="1">
      <alignment horizontal="center"/>
    </xf>
    <xf numFmtId="14" fontId="4" fillId="41" borderId="60" xfId="0" applyNumberFormat="1" applyFont="1" applyFill="1" applyBorder="1" applyAlignment="1">
      <alignment horizontal="center"/>
    </xf>
    <xf numFmtId="3" fontId="2" fillId="0" borderId="7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/>
    </xf>
    <xf numFmtId="3" fontId="64" fillId="0" borderId="78" xfId="0" applyNumberFormat="1" applyFont="1" applyBorder="1" applyAlignment="1">
      <alignment horizontal="center"/>
    </xf>
    <xf numFmtId="3" fontId="64" fillId="0" borderId="72" xfId="0" applyNumberFormat="1" applyFont="1" applyBorder="1" applyAlignment="1">
      <alignment horizontal="center"/>
    </xf>
    <xf numFmtId="3" fontId="64" fillId="0" borderId="79" xfId="0" applyNumberFormat="1" applyFont="1" applyBorder="1" applyAlignment="1">
      <alignment horizontal="center"/>
    </xf>
    <xf numFmtId="3" fontId="3" fillId="18" borderId="73" xfId="0" applyNumberFormat="1" applyFont="1" applyFill="1" applyBorder="1" applyAlignment="1">
      <alignment horizontal="center" vertical="top" wrapText="1"/>
    </xf>
    <xf numFmtId="3" fontId="3" fillId="18" borderId="74" xfId="0" applyNumberFormat="1" applyFont="1" applyFill="1" applyBorder="1" applyAlignment="1">
      <alignment horizontal="center" vertical="top" wrapText="1"/>
    </xf>
    <xf numFmtId="3" fontId="3" fillId="18" borderId="80" xfId="0" applyNumberFormat="1" applyFont="1" applyFill="1" applyBorder="1" applyAlignment="1">
      <alignment horizontal="center" vertical="top" wrapText="1"/>
    </xf>
    <xf numFmtId="3" fontId="3" fillId="18" borderId="75" xfId="0" applyNumberFormat="1" applyFont="1" applyFill="1" applyBorder="1" applyAlignment="1">
      <alignment horizontal="center" vertical="top" wrapText="1"/>
    </xf>
    <xf numFmtId="3" fontId="3" fillId="18" borderId="76" xfId="0" applyNumberFormat="1" applyFont="1" applyFill="1" applyBorder="1" applyAlignment="1">
      <alignment horizontal="center" vertical="top" wrapText="1"/>
    </xf>
    <xf numFmtId="3" fontId="3" fillId="18" borderId="81" xfId="0" applyNumberFormat="1" applyFont="1" applyFill="1" applyBorder="1" applyAlignment="1">
      <alignment horizontal="center" vertical="top" wrapText="1"/>
    </xf>
    <xf numFmtId="3" fontId="5" fillId="19" borderId="80" xfId="0" applyNumberFormat="1" applyFont="1" applyFill="1" applyBorder="1" applyAlignment="1">
      <alignment horizontal="center" vertical="center" wrapText="1"/>
    </xf>
    <xf numFmtId="0" fontId="16" fillId="19" borderId="81" xfId="0" applyFont="1" applyFill="1" applyBorder="1" applyAlignment="1">
      <alignment horizontal="center" vertical="center" wrapText="1"/>
    </xf>
    <xf numFmtId="3" fontId="5" fillId="11" borderId="80" xfId="0" applyNumberFormat="1" applyFont="1" applyFill="1" applyBorder="1" applyAlignment="1">
      <alignment horizontal="center" vertical="center" wrapText="1"/>
    </xf>
    <xf numFmtId="0" fontId="16" fillId="11" borderId="81" xfId="0" applyFont="1" applyFill="1" applyBorder="1" applyAlignment="1">
      <alignment horizontal="center" vertical="center" wrapText="1"/>
    </xf>
    <xf numFmtId="3" fontId="5" fillId="11" borderId="80" xfId="0" applyNumberFormat="1" applyFont="1" applyFill="1" applyBorder="1" applyAlignment="1">
      <alignment horizontal="center" vertical="top" wrapText="1"/>
    </xf>
    <xf numFmtId="0" fontId="16" fillId="11" borderId="81" xfId="0" applyFont="1" applyFill="1" applyBorder="1" applyAlignment="1">
      <alignment horizontal="center" vertical="top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89"/>
  <sheetViews>
    <sheetView tabSelected="1" zoomScale="98" zoomScaleNormal="98" zoomScalePageLayoutView="0" workbookViewId="0" topLeftCell="A1">
      <pane ySplit="4" topLeftCell="A5" activePane="bottomLeft" state="frozen"/>
      <selection pane="topLeft" activeCell="A1" sqref="A1"/>
      <selection pane="bottomLeft" activeCell="K2" sqref="K1:M16384"/>
    </sheetView>
  </sheetViews>
  <sheetFormatPr defaultColWidth="9.28125" defaultRowHeight="12.75"/>
  <cols>
    <col min="1" max="1" width="9.28125" style="1" customWidth="1"/>
    <col min="2" max="2" width="0.42578125" style="1" customWidth="1"/>
    <col min="3" max="3" width="34.28125" style="1" bestFit="1" customWidth="1"/>
    <col min="4" max="10" width="9.28125" style="1" hidden="1" customWidth="1"/>
    <col min="11" max="11" width="9.28125" style="1" customWidth="1"/>
    <col min="12" max="13" width="9.57421875" style="158" customWidth="1"/>
    <col min="14" max="14" width="9.00390625" style="1" customWidth="1"/>
    <col min="15" max="15" width="9.28125" style="1" customWidth="1"/>
    <col min="16" max="16" width="9.00390625" style="1" customWidth="1"/>
    <col min="17" max="16384" width="9.28125" style="1" customWidth="1"/>
  </cols>
  <sheetData>
    <row r="1" spans="1:24" ht="17.25">
      <c r="A1" s="171"/>
      <c r="B1" s="171"/>
      <c r="C1" s="171"/>
      <c r="D1" s="172"/>
      <c r="E1" s="173"/>
      <c r="F1" s="173"/>
      <c r="G1" s="173"/>
      <c r="H1" s="173"/>
      <c r="I1" s="173"/>
      <c r="J1" s="173"/>
      <c r="K1" s="173"/>
      <c r="L1" s="174"/>
      <c r="M1" s="159"/>
      <c r="N1" s="172" t="s">
        <v>51</v>
      </c>
      <c r="O1" s="173"/>
      <c r="P1" s="173"/>
      <c r="Q1" s="173"/>
      <c r="R1" s="173"/>
      <c r="S1" s="173"/>
      <c r="T1" s="173"/>
      <c r="U1" s="173"/>
      <c r="V1" s="173"/>
      <c r="W1" s="173"/>
      <c r="X1" s="174"/>
    </row>
    <row r="2" spans="1:24" ht="12.75" customHeight="1">
      <c r="A2" s="169" t="s">
        <v>37</v>
      </c>
      <c r="B2" s="170"/>
      <c r="C2" s="170"/>
      <c r="D2" s="161" t="s">
        <v>91</v>
      </c>
      <c r="E2" s="162"/>
      <c r="F2" s="162"/>
      <c r="G2" s="162"/>
      <c r="H2" s="162"/>
      <c r="I2" s="162"/>
      <c r="J2" s="162"/>
      <c r="K2" s="181" t="s">
        <v>87</v>
      </c>
      <c r="L2" s="181" t="s">
        <v>91</v>
      </c>
      <c r="M2" s="183" t="s">
        <v>92</v>
      </c>
      <c r="N2" s="175" t="s">
        <v>90</v>
      </c>
      <c r="O2" s="176"/>
      <c r="P2" s="176"/>
      <c r="Q2" s="176"/>
      <c r="R2" s="176"/>
      <c r="S2" s="176"/>
      <c r="T2" s="176"/>
      <c r="U2" s="176"/>
      <c r="V2" s="176"/>
      <c r="W2" s="176"/>
      <c r="X2" s="177"/>
    </row>
    <row r="3" spans="1:24" ht="21" customHeight="1">
      <c r="A3" s="169"/>
      <c r="B3" s="170"/>
      <c r="C3" s="170"/>
      <c r="D3" s="163"/>
      <c r="E3" s="164"/>
      <c r="F3" s="164"/>
      <c r="G3" s="164"/>
      <c r="H3" s="164"/>
      <c r="I3" s="164"/>
      <c r="J3" s="164"/>
      <c r="K3" s="182"/>
      <c r="L3" s="182"/>
      <c r="M3" s="184"/>
      <c r="N3" s="178"/>
      <c r="O3" s="179"/>
      <c r="P3" s="179"/>
      <c r="Q3" s="179"/>
      <c r="R3" s="179"/>
      <c r="S3" s="179"/>
      <c r="T3" s="179"/>
      <c r="U3" s="179"/>
      <c r="V3" s="179"/>
      <c r="W3" s="179"/>
      <c r="X3" s="180"/>
    </row>
    <row r="4" spans="1:25" ht="13.5">
      <c r="A4" s="169"/>
      <c r="B4" s="170"/>
      <c r="C4" s="170"/>
      <c r="D4" s="2" t="s">
        <v>0</v>
      </c>
      <c r="E4" s="3" t="s">
        <v>41</v>
      </c>
      <c r="F4" s="3" t="s">
        <v>53</v>
      </c>
      <c r="G4" s="3" t="s">
        <v>49</v>
      </c>
      <c r="H4" s="4" t="s">
        <v>50</v>
      </c>
      <c r="I4" s="5" t="s">
        <v>39</v>
      </c>
      <c r="J4" s="5" t="s">
        <v>52</v>
      </c>
      <c r="K4" s="143" t="s">
        <v>0</v>
      </c>
      <c r="L4" s="143" t="s">
        <v>0</v>
      </c>
      <c r="M4" s="143" t="s">
        <v>0</v>
      </c>
      <c r="N4" s="119" t="s">
        <v>0</v>
      </c>
      <c r="O4" s="131" t="s">
        <v>59</v>
      </c>
      <c r="P4" s="165" t="s">
        <v>80</v>
      </c>
      <c r="Q4" s="165" t="s">
        <v>49</v>
      </c>
      <c r="R4" s="165" t="s">
        <v>62</v>
      </c>
      <c r="S4" s="166" t="s">
        <v>60</v>
      </c>
      <c r="T4" s="167" t="s">
        <v>61</v>
      </c>
      <c r="U4" s="167" t="s">
        <v>63</v>
      </c>
      <c r="V4" s="167" t="s">
        <v>42</v>
      </c>
      <c r="W4" s="167" t="s">
        <v>93</v>
      </c>
      <c r="X4" s="168" t="s">
        <v>50</v>
      </c>
      <c r="Y4" s="134"/>
    </row>
    <row r="5" spans="1:24" ht="11.25" customHeight="1">
      <c r="A5" s="6">
        <v>501</v>
      </c>
      <c r="B5" s="7"/>
      <c r="C5" s="8" t="s">
        <v>1</v>
      </c>
      <c r="D5" s="9">
        <f aca="true" t="shared" si="0" ref="D5:X5">SUM(D6:D9)</f>
        <v>1779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24">
        <f t="shared" si="0"/>
        <v>0</v>
      </c>
      <c r="K5" s="144">
        <f>SUM(K6:K9)</f>
        <v>929</v>
      </c>
      <c r="L5" s="144">
        <f t="shared" si="0"/>
        <v>850</v>
      </c>
      <c r="M5" s="144">
        <f>SUM(M6:M9)</f>
        <v>1071</v>
      </c>
      <c r="N5" s="120">
        <f aca="true" t="shared" si="1" ref="N5:N18">SUM(O5:X5)</f>
        <v>1039</v>
      </c>
      <c r="O5" s="10">
        <f t="shared" si="0"/>
        <v>226</v>
      </c>
      <c r="P5" s="10">
        <f t="shared" si="0"/>
        <v>48</v>
      </c>
      <c r="Q5" s="10">
        <f t="shared" si="0"/>
        <v>40</v>
      </c>
      <c r="R5" s="10">
        <f t="shared" si="0"/>
        <v>56</v>
      </c>
      <c r="S5" s="10">
        <f t="shared" si="0"/>
        <v>5</v>
      </c>
      <c r="T5" s="10">
        <f t="shared" si="0"/>
        <v>13</v>
      </c>
      <c r="U5" s="10">
        <f t="shared" si="0"/>
        <v>523</v>
      </c>
      <c r="V5" s="10">
        <f t="shared" si="0"/>
        <v>65</v>
      </c>
      <c r="W5" s="10">
        <f>SUM(W6:W9)</f>
        <v>23</v>
      </c>
      <c r="X5" s="10">
        <f t="shared" si="0"/>
        <v>40</v>
      </c>
    </row>
    <row r="6" spans="1:25" ht="11.25" customHeight="1">
      <c r="A6" s="11"/>
      <c r="B6" s="12"/>
      <c r="C6" s="13" t="s">
        <v>71</v>
      </c>
      <c r="D6" s="14">
        <f>SUM(E6:L6)</f>
        <v>904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  <c r="J6" s="16">
        <v>0</v>
      </c>
      <c r="K6" s="145">
        <v>393</v>
      </c>
      <c r="L6" s="145">
        <v>511</v>
      </c>
      <c r="M6" s="145">
        <v>620</v>
      </c>
      <c r="N6" s="121">
        <f t="shared" si="1"/>
        <v>453</v>
      </c>
      <c r="O6" s="15">
        <v>111</v>
      </c>
      <c r="P6" s="15">
        <v>40</v>
      </c>
      <c r="Q6" s="15">
        <v>35</v>
      </c>
      <c r="R6" s="15">
        <v>56</v>
      </c>
      <c r="S6" s="15">
        <v>5</v>
      </c>
      <c r="T6" s="16">
        <v>13</v>
      </c>
      <c r="U6" s="16">
        <v>97</v>
      </c>
      <c r="V6" s="16">
        <v>43</v>
      </c>
      <c r="W6" s="16">
        <v>18</v>
      </c>
      <c r="X6" s="17">
        <v>35</v>
      </c>
      <c r="Y6" s="96"/>
    </row>
    <row r="7" spans="1:24" ht="11.25" customHeight="1">
      <c r="A7" s="11"/>
      <c r="B7" s="12"/>
      <c r="C7" s="18" t="s">
        <v>44</v>
      </c>
      <c r="D7" s="14">
        <f>SUM(E7:L7)</f>
        <v>203</v>
      </c>
      <c r="E7" s="15"/>
      <c r="F7" s="15">
        <v>0</v>
      </c>
      <c r="G7" s="15"/>
      <c r="H7" s="15"/>
      <c r="I7" s="16">
        <v>0</v>
      </c>
      <c r="J7" s="16">
        <v>0</v>
      </c>
      <c r="K7" s="145">
        <v>146</v>
      </c>
      <c r="L7" s="145">
        <v>57</v>
      </c>
      <c r="M7" s="145">
        <v>74</v>
      </c>
      <c r="N7" s="121">
        <f t="shared" si="1"/>
        <v>141</v>
      </c>
      <c r="O7" s="15">
        <v>80</v>
      </c>
      <c r="P7" s="15">
        <v>8</v>
      </c>
      <c r="Q7" s="15">
        <v>5</v>
      </c>
      <c r="R7" s="15"/>
      <c r="S7" s="15"/>
      <c r="T7" s="16"/>
      <c r="U7" s="16">
        <v>16</v>
      </c>
      <c r="V7" s="16">
        <v>22</v>
      </c>
      <c r="W7" s="16">
        <v>5</v>
      </c>
      <c r="X7" s="17">
        <v>5</v>
      </c>
    </row>
    <row r="8" spans="1:24" ht="11.25" customHeight="1">
      <c r="A8" s="11"/>
      <c r="B8" s="12"/>
      <c r="C8" s="19" t="s">
        <v>43</v>
      </c>
      <c r="D8" s="14">
        <f>SUM(E8:L8)</f>
        <v>43</v>
      </c>
      <c r="E8" s="15">
        <v>0</v>
      </c>
      <c r="F8" s="15"/>
      <c r="G8" s="15"/>
      <c r="H8" s="15"/>
      <c r="I8" s="16"/>
      <c r="J8" s="16"/>
      <c r="K8" s="145">
        <v>25</v>
      </c>
      <c r="L8" s="145">
        <v>18</v>
      </c>
      <c r="M8" s="145">
        <v>25</v>
      </c>
      <c r="N8" s="121">
        <f t="shared" si="1"/>
        <v>35</v>
      </c>
      <c r="O8" s="15">
        <v>35</v>
      </c>
      <c r="P8" s="15"/>
      <c r="Q8" s="15"/>
      <c r="R8" s="15"/>
      <c r="S8" s="15"/>
      <c r="T8" s="16"/>
      <c r="U8" s="16"/>
      <c r="V8" s="16"/>
      <c r="W8" s="16"/>
      <c r="X8" s="17"/>
    </row>
    <row r="9" spans="1:24" ht="11.25" customHeight="1">
      <c r="A9" s="11"/>
      <c r="B9" s="12"/>
      <c r="C9" s="19" t="s">
        <v>54</v>
      </c>
      <c r="D9" s="14">
        <f>SUM(E9:L9)</f>
        <v>629</v>
      </c>
      <c r="E9" s="108"/>
      <c r="F9" s="20"/>
      <c r="G9" s="20"/>
      <c r="H9" s="20"/>
      <c r="I9" s="21"/>
      <c r="J9" s="21">
        <v>0</v>
      </c>
      <c r="K9" s="146">
        <v>365</v>
      </c>
      <c r="L9" s="146">
        <v>264</v>
      </c>
      <c r="M9" s="145">
        <v>352</v>
      </c>
      <c r="N9" s="121">
        <f t="shared" si="1"/>
        <v>410</v>
      </c>
      <c r="O9" s="20"/>
      <c r="P9" s="20"/>
      <c r="Q9" s="20"/>
      <c r="R9" s="20"/>
      <c r="S9" s="20"/>
      <c r="T9" s="21"/>
      <c r="U9" s="21">
        <v>410</v>
      </c>
      <c r="V9" s="21"/>
      <c r="W9" s="21"/>
      <c r="X9" s="22"/>
    </row>
    <row r="10" spans="1:24" ht="11.25" customHeight="1">
      <c r="A10" s="25">
        <v>502</v>
      </c>
      <c r="B10" s="26"/>
      <c r="C10" s="27" t="s">
        <v>2</v>
      </c>
      <c r="D10" s="98">
        <f>SUM(D11:D13)</f>
        <v>2470</v>
      </c>
      <c r="E10" s="99">
        <f>SUM(E11:E13)</f>
        <v>0</v>
      </c>
      <c r="F10" s="99">
        <f aca="true" t="shared" si="2" ref="F10:L10">SUM(F11:F13)</f>
        <v>0</v>
      </c>
      <c r="G10" s="99">
        <f t="shared" si="2"/>
        <v>0</v>
      </c>
      <c r="H10" s="99">
        <f t="shared" si="2"/>
        <v>0</v>
      </c>
      <c r="I10" s="99">
        <f t="shared" si="2"/>
        <v>0</v>
      </c>
      <c r="J10" s="125">
        <f t="shared" si="2"/>
        <v>0</v>
      </c>
      <c r="K10" s="147">
        <f>SUM(K11:K13)</f>
        <v>1427</v>
      </c>
      <c r="L10" s="147">
        <f t="shared" si="2"/>
        <v>1043</v>
      </c>
      <c r="M10" s="147">
        <f>SUM(M11:M13)</f>
        <v>1427</v>
      </c>
      <c r="N10" s="122">
        <f t="shared" si="1"/>
        <v>1800</v>
      </c>
      <c r="O10" s="99">
        <f aca="true" t="shared" si="3" ref="O10:X10">SUM(O11:O13)</f>
        <v>880</v>
      </c>
      <c r="P10" s="99">
        <f t="shared" si="3"/>
        <v>0</v>
      </c>
      <c r="Q10" s="99">
        <f t="shared" si="3"/>
        <v>50</v>
      </c>
      <c r="R10" s="99">
        <f t="shared" si="3"/>
        <v>0</v>
      </c>
      <c r="S10" s="99">
        <f t="shared" si="3"/>
        <v>0</v>
      </c>
      <c r="T10" s="99">
        <f t="shared" si="3"/>
        <v>0</v>
      </c>
      <c r="U10" s="99">
        <f t="shared" si="3"/>
        <v>435</v>
      </c>
      <c r="V10" s="99">
        <f t="shared" si="3"/>
        <v>135</v>
      </c>
      <c r="W10" s="99">
        <f>SUM(W11:W13)</f>
        <v>215</v>
      </c>
      <c r="X10" s="99">
        <f t="shared" si="3"/>
        <v>85</v>
      </c>
    </row>
    <row r="11" spans="1:25" ht="11.25" customHeight="1">
      <c r="A11" s="23"/>
      <c r="B11" s="24"/>
      <c r="C11" s="13" t="s">
        <v>3</v>
      </c>
      <c r="D11" s="104">
        <f aca="true" t="shared" si="4" ref="D11:D17">SUM(E11:L11)</f>
        <v>355</v>
      </c>
      <c r="E11" s="42"/>
      <c r="F11" s="42"/>
      <c r="G11" s="42">
        <v>0</v>
      </c>
      <c r="H11" s="42">
        <v>0</v>
      </c>
      <c r="I11" s="43">
        <v>0</v>
      </c>
      <c r="J11" s="43">
        <v>0</v>
      </c>
      <c r="K11" s="148">
        <v>249</v>
      </c>
      <c r="L11" s="148">
        <v>106</v>
      </c>
      <c r="M11" s="145">
        <v>249</v>
      </c>
      <c r="N11" s="121">
        <f t="shared" si="1"/>
        <v>185</v>
      </c>
      <c r="O11" s="41">
        <v>80</v>
      </c>
      <c r="P11" s="42">
        <v>0</v>
      </c>
      <c r="Q11" s="42">
        <v>10</v>
      </c>
      <c r="R11" s="42">
        <v>0</v>
      </c>
      <c r="S11" s="42">
        <v>0</v>
      </c>
      <c r="T11" s="43">
        <v>0</v>
      </c>
      <c r="U11" s="43">
        <v>35</v>
      </c>
      <c r="V11" s="43">
        <v>25</v>
      </c>
      <c r="W11" s="43">
        <v>25</v>
      </c>
      <c r="X11" s="107">
        <v>10</v>
      </c>
      <c r="Y11" s="96"/>
    </row>
    <row r="12" spans="1:24" ht="11.25" customHeight="1">
      <c r="A12" s="23"/>
      <c r="B12" s="24"/>
      <c r="C12" s="13" t="s">
        <v>10</v>
      </c>
      <c r="D12" s="104">
        <f t="shared" si="4"/>
        <v>982</v>
      </c>
      <c r="E12" s="42"/>
      <c r="F12" s="42"/>
      <c r="G12" s="42">
        <v>0</v>
      </c>
      <c r="H12" s="42">
        <v>0</v>
      </c>
      <c r="I12" s="43">
        <v>0</v>
      </c>
      <c r="J12" s="43">
        <v>0</v>
      </c>
      <c r="K12" s="148">
        <v>518</v>
      </c>
      <c r="L12" s="148">
        <v>464</v>
      </c>
      <c r="M12" s="145">
        <v>518</v>
      </c>
      <c r="N12" s="121">
        <f t="shared" si="1"/>
        <v>725</v>
      </c>
      <c r="O12" s="41">
        <v>350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3">
        <v>200</v>
      </c>
      <c r="V12" s="43">
        <v>25</v>
      </c>
      <c r="W12" s="43">
        <v>110</v>
      </c>
      <c r="X12" s="107">
        <v>40</v>
      </c>
    </row>
    <row r="13" spans="1:24" ht="11.25" customHeight="1">
      <c r="A13" s="23"/>
      <c r="B13" s="24"/>
      <c r="C13" s="13" t="s">
        <v>4</v>
      </c>
      <c r="D13" s="104">
        <f t="shared" si="4"/>
        <v>1133</v>
      </c>
      <c r="E13" s="42"/>
      <c r="F13" s="42"/>
      <c r="G13" s="42">
        <v>0</v>
      </c>
      <c r="H13" s="42">
        <v>0</v>
      </c>
      <c r="I13" s="43">
        <v>0</v>
      </c>
      <c r="J13" s="43">
        <v>0</v>
      </c>
      <c r="K13" s="148">
        <v>660</v>
      </c>
      <c r="L13" s="148">
        <v>473</v>
      </c>
      <c r="M13" s="145">
        <v>660</v>
      </c>
      <c r="N13" s="121">
        <f t="shared" si="1"/>
        <v>890</v>
      </c>
      <c r="O13" s="41">
        <v>450</v>
      </c>
      <c r="P13" s="42">
        <v>0</v>
      </c>
      <c r="Q13" s="42">
        <v>40</v>
      </c>
      <c r="R13" s="42">
        <v>0</v>
      </c>
      <c r="S13" s="42">
        <v>0</v>
      </c>
      <c r="T13" s="43">
        <v>0</v>
      </c>
      <c r="U13" s="43">
        <v>200</v>
      </c>
      <c r="V13" s="43">
        <v>85</v>
      </c>
      <c r="W13" s="43">
        <v>80</v>
      </c>
      <c r="X13" s="107">
        <v>35</v>
      </c>
    </row>
    <row r="14" spans="1:25" ht="11.25" customHeight="1">
      <c r="A14" s="25">
        <v>504</v>
      </c>
      <c r="B14" s="33"/>
      <c r="C14" s="27" t="s">
        <v>5</v>
      </c>
      <c r="D14" s="9">
        <f t="shared" si="4"/>
        <v>2429</v>
      </c>
      <c r="E14" s="34"/>
      <c r="F14" s="34"/>
      <c r="G14" s="34">
        <v>0</v>
      </c>
      <c r="H14" s="34"/>
      <c r="I14" s="34">
        <v>0</v>
      </c>
      <c r="J14" s="36"/>
      <c r="K14" s="149">
        <v>990</v>
      </c>
      <c r="L14" s="149">
        <v>1439</v>
      </c>
      <c r="M14" s="149">
        <v>1550</v>
      </c>
      <c r="N14" s="123">
        <f t="shared" si="1"/>
        <v>1259</v>
      </c>
      <c r="O14" s="34"/>
      <c r="P14" s="34">
        <v>600</v>
      </c>
      <c r="Q14" s="34">
        <v>260</v>
      </c>
      <c r="R14" s="34"/>
      <c r="S14" s="34"/>
      <c r="T14" s="34"/>
      <c r="U14" s="34">
        <v>15</v>
      </c>
      <c r="V14" s="34">
        <v>380</v>
      </c>
      <c r="W14" s="34">
        <v>4</v>
      </c>
      <c r="X14" s="35"/>
      <c r="Y14" s="96"/>
    </row>
    <row r="15" spans="1:24" ht="11.25" customHeight="1">
      <c r="A15" s="25">
        <v>511</v>
      </c>
      <c r="B15" s="26"/>
      <c r="C15" s="27" t="s">
        <v>6</v>
      </c>
      <c r="D15" s="9">
        <f t="shared" si="4"/>
        <v>700</v>
      </c>
      <c r="E15" s="34">
        <v>0</v>
      </c>
      <c r="F15" s="34">
        <v>0</v>
      </c>
      <c r="G15" s="47">
        <v>0</v>
      </c>
      <c r="H15" s="47">
        <v>0</v>
      </c>
      <c r="I15" s="36">
        <v>0</v>
      </c>
      <c r="J15" s="36">
        <v>0</v>
      </c>
      <c r="K15" s="149">
        <v>270</v>
      </c>
      <c r="L15" s="149">
        <v>430</v>
      </c>
      <c r="M15" s="149">
        <v>508</v>
      </c>
      <c r="N15" s="123">
        <f t="shared" si="1"/>
        <v>323</v>
      </c>
      <c r="O15" s="34">
        <v>80</v>
      </c>
      <c r="P15" s="34">
        <v>5</v>
      </c>
      <c r="Q15" s="34">
        <v>75</v>
      </c>
      <c r="R15" s="47">
        <v>30</v>
      </c>
      <c r="S15" s="47">
        <v>8</v>
      </c>
      <c r="T15" s="36">
        <v>13</v>
      </c>
      <c r="U15" s="36">
        <v>58</v>
      </c>
      <c r="V15" s="36">
        <v>15</v>
      </c>
      <c r="W15" s="36">
        <v>8</v>
      </c>
      <c r="X15" s="35">
        <v>31</v>
      </c>
    </row>
    <row r="16" spans="1:24" ht="11.25" customHeight="1">
      <c r="A16" s="25">
        <v>512</v>
      </c>
      <c r="B16" s="26"/>
      <c r="C16" s="27" t="s">
        <v>7</v>
      </c>
      <c r="D16" s="9">
        <f t="shared" si="4"/>
        <v>126</v>
      </c>
      <c r="E16" s="34">
        <v>0</v>
      </c>
      <c r="F16" s="34">
        <v>0</v>
      </c>
      <c r="G16" s="34">
        <v>0</v>
      </c>
      <c r="H16" s="34">
        <v>0</v>
      </c>
      <c r="I16" s="36">
        <v>0</v>
      </c>
      <c r="J16" s="36">
        <v>0</v>
      </c>
      <c r="K16" s="149">
        <v>66</v>
      </c>
      <c r="L16" s="149">
        <v>60</v>
      </c>
      <c r="M16" s="149">
        <v>75</v>
      </c>
      <c r="N16" s="123">
        <f t="shared" si="1"/>
        <v>63</v>
      </c>
      <c r="O16" s="34">
        <v>5</v>
      </c>
      <c r="P16" s="34">
        <v>12</v>
      </c>
      <c r="Q16" s="34">
        <v>5</v>
      </c>
      <c r="R16" s="34">
        <v>6</v>
      </c>
      <c r="S16" s="34">
        <v>8</v>
      </c>
      <c r="T16" s="36">
        <v>5</v>
      </c>
      <c r="U16" s="36">
        <v>8</v>
      </c>
      <c r="V16" s="36">
        <v>2</v>
      </c>
      <c r="W16" s="36">
        <v>5</v>
      </c>
      <c r="X16" s="35">
        <v>7</v>
      </c>
    </row>
    <row r="17" spans="1:24" ht="11.25" customHeight="1">
      <c r="A17" s="25">
        <v>513</v>
      </c>
      <c r="B17" s="26"/>
      <c r="C17" s="27" t="s">
        <v>8</v>
      </c>
      <c r="D17" s="9">
        <f t="shared" si="4"/>
        <v>157</v>
      </c>
      <c r="E17" s="37">
        <v>0</v>
      </c>
      <c r="F17" s="37">
        <v>0</v>
      </c>
      <c r="G17" s="37">
        <v>0</v>
      </c>
      <c r="H17" s="37">
        <v>0</v>
      </c>
      <c r="I17" s="38">
        <v>0</v>
      </c>
      <c r="J17" s="38">
        <v>0</v>
      </c>
      <c r="K17" s="150">
        <v>82</v>
      </c>
      <c r="L17" s="150">
        <v>75</v>
      </c>
      <c r="M17" s="149">
        <v>93</v>
      </c>
      <c r="N17" s="123">
        <f t="shared" si="1"/>
        <v>72</v>
      </c>
      <c r="O17" s="37">
        <v>20</v>
      </c>
      <c r="P17" s="37">
        <v>0</v>
      </c>
      <c r="Q17" s="37">
        <v>5</v>
      </c>
      <c r="R17" s="160">
        <v>10</v>
      </c>
      <c r="S17" s="37">
        <v>6</v>
      </c>
      <c r="T17" s="38"/>
      <c r="U17" s="38">
        <v>8</v>
      </c>
      <c r="V17" s="38">
        <v>3</v>
      </c>
      <c r="W17" s="38">
        <v>10</v>
      </c>
      <c r="X17" s="39">
        <v>10</v>
      </c>
    </row>
    <row r="18" spans="1:24" ht="11.25" customHeight="1">
      <c r="A18" s="25">
        <v>518</v>
      </c>
      <c r="B18" s="26"/>
      <c r="C18" s="27" t="s">
        <v>9</v>
      </c>
      <c r="D18" s="28">
        <f aca="true" t="shared" si="5" ref="D18:L18">SUM(D19:D32)</f>
        <v>5654</v>
      </c>
      <c r="E18" s="40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125">
        <f t="shared" si="5"/>
        <v>0</v>
      </c>
      <c r="K18" s="147">
        <f>SUM(K19:K32)</f>
        <v>7796</v>
      </c>
      <c r="L18" s="147">
        <f t="shared" si="5"/>
        <v>4785</v>
      </c>
      <c r="M18" s="147">
        <f>SUM(M19:M32)</f>
        <v>6786</v>
      </c>
      <c r="N18" s="122">
        <f t="shared" si="1"/>
        <v>9296</v>
      </c>
      <c r="O18" s="40">
        <f aca="true" t="shared" si="6" ref="O18:X18">SUM(O19:O32)</f>
        <v>1144</v>
      </c>
      <c r="P18" s="40">
        <f t="shared" si="6"/>
        <v>40</v>
      </c>
      <c r="Q18" s="40">
        <f t="shared" si="6"/>
        <v>2055</v>
      </c>
      <c r="R18" s="40">
        <f t="shared" si="6"/>
        <v>3355</v>
      </c>
      <c r="S18" s="40">
        <f t="shared" si="6"/>
        <v>1442</v>
      </c>
      <c r="T18" s="40">
        <f t="shared" si="6"/>
        <v>147</v>
      </c>
      <c r="U18" s="40">
        <f t="shared" si="6"/>
        <v>430</v>
      </c>
      <c r="V18" s="40">
        <f t="shared" si="6"/>
        <v>130</v>
      </c>
      <c r="W18" s="40">
        <f>SUM(W19:W32)</f>
        <v>245</v>
      </c>
      <c r="X18" s="40">
        <f t="shared" si="6"/>
        <v>308</v>
      </c>
    </row>
    <row r="19" spans="1:24" ht="11.25" customHeight="1">
      <c r="A19" s="23"/>
      <c r="B19" s="24"/>
      <c r="C19" s="13" t="s">
        <v>11</v>
      </c>
      <c r="D19" s="14">
        <f>SUM(E19:L19)</f>
        <v>307</v>
      </c>
      <c r="E19" s="30">
        <v>0</v>
      </c>
      <c r="F19" s="30">
        <v>0</v>
      </c>
      <c r="G19" s="30">
        <v>0</v>
      </c>
      <c r="H19" s="30">
        <v>0</v>
      </c>
      <c r="I19" s="31">
        <v>0</v>
      </c>
      <c r="J19" s="31">
        <v>0</v>
      </c>
      <c r="K19" s="148">
        <v>167</v>
      </c>
      <c r="L19" s="148">
        <v>140</v>
      </c>
      <c r="M19" s="145">
        <v>180</v>
      </c>
      <c r="N19" s="121">
        <f aca="true" t="shared" si="7" ref="N19:N32">SUM(O19:X19)</f>
        <v>190</v>
      </c>
      <c r="O19" s="41">
        <v>40</v>
      </c>
      <c r="P19" s="41">
        <v>5</v>
      </c>
      <c r="Q19" s="41">
        <v>30</v>
      </c>
      <c r="R19" s="41">
        <v>10</v>
      </c>
      <c r="S19" s="41">
        <v>49</v>
      </c>
      <c r="T19" s="70">
        <v>12</v>
      </c>
      <c r="U19" s="70">
        <v>17</v>
      </c>
      <c r="V19" s="70">
        <v>16</v>
      </c>
      <c r="W19" s="70">
        <v>5</v>
      </c>
      <c r="X19" s="127">
        <v>6</v>
      </c>
    </row>
    <row r="20" spans="1:24" ht="11.25" customHeight="1">
      <c r="A20" s="23"/>
      <c r="B20" s="24"/>
      <c r="C20" s="13" t="s">
        <v>12</v>
      </c>
      <c r="D20" s="14">
        <f aca="true" t="shared" si="8" ref="D20:D32">SUM(E20:L20)</f>
        <v>166</v>
      </c>
      <c r="E20" s="42"/>
      <c r="F20" s="42">
        <v>0</v>
      </c>
      <c r="G20" s="42">
        <v>0</v>
      </c>
      <c r="H20" s="42">
        <v>0</v>
      </c>
      <c r="I20" s="43">
        <v>0</v>
      </c>
      <c r="J20" s="43">
        <v>0</v>
      </c>
      <c r="K20" s="148">
        <v>114</v>
      </c>
      <c r="L20" s="148">
        <v>52</v>
      </c>
      <c r="M20" s="145">
        <v>75</v>
      </c>
      <c r="N20" s="121">
        <f t="shared" si="7"/>
        <v>134</v>
      </c>
      <c r="O20" s="41">
        <v>25</v>
      </c>
      <c r="P20" s="41"/>
      <c r="Q20" s="41">
        <v>50</v>
      </c>
      <c r="R20" s="41">
        <v>12</v>
      </c>
      <c r="S20" s="41"/>
      <c r="T20" s="70"/>
      <c r="U20" s="70">
        <v>25</v>
      </c>
      <c r="V20" s="70">
        <v>10</v>
      </c>
      <c r="W20" s="70">
        <v>12</v>
      </c>
      <c r="X20" s="127"/>
    </row>
    <row r="21" spans="1:24" ht="11.25" customHeight="1">
      <c r="A21" s="23"/>
      <c r="B21" s="24"/>
      <c r="C21" s="13" t="s">
        <v>81</v>
      </c>
      <c r="D21" s="14"/>
      <c r="E21" s="42"/>
      <c r="F21" s="42"/>
      <c r="G21" s="42"/>
      <c r="H21" s="42"/>
      <c r="I21" s="43"/>
      <c r="J21" s="43"/>
      <c r="K21" s="148">
        <v>2115</v>
      </c>
      <c r="L21" s="148">
        <v>1530</v>
      </c>
      <c r="M21" s="145">
        <v>2040</v>
      </c>
      <c r="N21" s="121">
        <f t="shared" si="7"/>
        <v>3240</v>
      </c>
      <c r="O21" s="41"/>
      <c r="P21" s="41"/>
      <c r="Q21" s="41"/>
      <c r="R21" s="41">
        <v>3240</v>
      </c>
      <c r="S21" s="41"/>
      <c r="T21" s="70"/>
      <c r="U21" s="70"/>
      <c r="V21" s="70"/>
      <c r="W21" s="70"/>
      <c r="X21" s="127"/>
    </row>
    <row r="22" spans="1:24" ht="11.25" customHeight="1">
      <c r="A22" s="23"/>
      <c r="B22" s="24"/>
      <c r="C22" s="13" t="s">
        <v>82</v>
      </c>
      <c r="D22" s="14">
        <f t="shared" si="8"/>
        <v>2927</v>
      </c>
      <c r="E22" s="42"/>
      <c r="F22" s="42"/>
      <c r="G22" s="42">
        <v>0</v>
      </c>
      <c r="H22" s="42"/>
      <c r="I22" s="43"/>
      <c r="J22" s="43"/>
      <c r="K22" s="148">
        <v>1800</v>
      </c>
      <c r="L22" s="148">
        <v>1127</v>
      </c>
      <c r="M22" s="145">
        <v>1550</v>
      </c>
      <c r="N22" s="121">
        <f t="shared" si="7"/>
        <v>1800</v>
      </c>
      <c r="O22" s="41"/>
      <c r="P22" s="41"/>
      <c r="Q22" s="41">
        <v>1800</v>
      </c>
      <c r="R22" s="41"/>
      <c r="S22" s="41"/>
      <c r="T22" s="70"/>
      <c r="U22" s="70"/>
      <c r="V22" s="70"/>
      <c r="W22" s="70"/>
      <c r="X22" s="127"/>
    </row>
    <row r="23" spans="1:24" ht="11.25" customHeight="1">
      <c r="A23" s="23"/>
      <c r="B23" s="24"/>
      <c r="C23" s="13" t="s">
        <v>67</v>
      </c>
      <c r="D23" s="14">
        <f t="shared" si="8"/>
        <v>328</v>
      </c>
      <c r="E23" s="42"/>
      <c r="F23" s="42"/>
      <c r="G23" s="42"/>
      <c r="H23" s="42">
        <v>0</v>
      </c>
      <c r="I23" s="43"/>
      <c r="J23" s="43"/>
      <c r="K23" s="148">
        <v>190</v>
      </c>
      <c r="L23" s="148">
        <v>138</v>
      </c>
      <c r="M23" s="145">
        <v>184</v>
      </c>
      <c r="N23" s="121">
        <f t="shared" si="7"/>
        <v>225</v>
      </c>
      <c r="O23" s="41"/>
      <c r="P23" s="41"/>
      <c r="Q23" s="41"/>
      <c r="R23" s="41"/>
      <c r="S23" s="41"/>
      <c r="T23" s="70"/>
      <c r="U23" s="70"/>
      <c r="V23" s="70"/>
      <c r="W23" s="70"/>
      <c r="X23" s="127">
        <v>225</v>
      </c>
    </row>
    <row r="24" spans="1:24" ht="11.25" customHeight="1">
      <c r="A24" s="23"/>
      <c r="B24" s="24"/>
      <c r="C24" s="13" t="s">
        <v>13</v>
      </c>
      <c r="D24" s="14">
        <f t="shared" si="8"/>
        <v>293</v>
      </c>
      <c r="E24" s="42"/>
      <c r="F24" s="42"/>
      <c r="G24" s="42"/>
      <c r="H24" s="42"/>
      <c r="I24" s="43">
        <v>0</v>
      </c>
      <c r="J24" s="43"/>
      <c r="K24" s="148">
        <v>130</v>
      </c>
      <c r="L24" s="148">
        <v>163</v>
      </c>
      <c r="M24" s="145">
        <v>250</v>
      </c>
      <c r="N24" s="121">
        <f t="shared" si="7"/>
        <v>174</v>
      </c>
      <c r="O24" s="41"/>
      <c r="P24" s="41"/>
      <c r="Q24" s="41"/>
      <c r="R24" s="41"/>
      <c r="S24" s="41"/>
      <c r="T24" s="70"/>
      <c r="U24" s="70"/>
      <c r="V24" s="70"/>
      <c r="W24" s="70">
        <v>174</v>
      </c>
      <c r="X24" s="127"/>
    </row>
    <row r="25" spans="1:24" ht="11.25" customHeight="1">
      <c r="A25" s="23"/>
      <c r="B25" s="24"/>
      <c r="C25" s="13" t="s">
        <v>83</v>
      </c>
      <c r="D25" s="14"/>
      <c r="E25" s="42"/>
      <c r="F25" s="42"/>
      <c r="G25" s="42"/>
      <c r="H25" s="42"/>
      <c r="I25" s="43"/>
      <c r="J25" s="43"/>
      <c r="K25" s="148">
        <v>100</v>
      </c>
      <c r="L25" s="148">
        <v>25</v>
      </c>
      <c r="M25" s="145">
        <v>50</v>
      </c>
      <c r="N25" s="121">
        <f t="shared" si="7"/>
        <v>100</v>
      </c>
      <c r="O25" s="41"/>
      <c r="P25" s="41"/>
      <c r="Q25" s="41"/>
      <c r="R25" s="41"/>
      <c r="S25" s="41"/>
      <c r="T25" s="70"/>
      <c r="U25" s="70">
        <v>100</v>
      </c>
      <c r="V25" s="70"/>
      <c r="W25" s="70"/>
      <c r="X25" s="127"/>
    </row>
    <row r="26" spans="1:24" ht="11.25" customHeight="1">
      <c r="A26" s="23"/>
      <c r="B26" s="24"/>
      <c r="C26" s="13" t="s">
        <v>75</v>
      </c>
      <c r="D26" s="14"/>
      <c r="E26" s="42"/>
      <c r="F26" s="42"/>
      <c r="G26" s="42"/>
      <c r="H26" s="42"/>
      <c r="I26" s="43"/>
      <c r="J26" s="43"/>
      <c r="K26" s="148">
        <v>1195</v>
      </c>
      <c r="L26" s="148">
        <v>807</v>
      </c>
      <c r="M26" s="145">
        <v>1130</v>
      </c>
      <c r="N26" s="121">
        <f t="shared" si="7"/>
        <v>1349</v>
      </c>
      <c r="O26" s="41"/>
      <c r="P26" s="41"/>
      <c r="Q26" s="41"/>
      <c r="R26" s="41"/>
      <c r="S26" s="41">
        <v>1349</v>
      </c>
      <c r="T26" s="70"/>
      <c r="U26" s="70"/>
      <c r="V26" s="70"/>
      <c r="W26" s="70"/>
      <c r="X26" s="127"/>
    </row>
    <row r="27" spans="1:24" ht="11.25" customHeight="1">
      <c r="A27" s="23"/>
      <c r="B27" s="24"/>
      <c r="C27" s="13" t="s">
        <v>76</v>
      </c>
      <c r="D27" s="14"/>
      <c r="E27" s="42"/>
      <c r="F27" s="42"/>
      <c r="G27" s="42"/>
      <c r="H27" s="42"/>
      <c r="I27" s="43"/>
      <c r="J27" s="43"/>
      <c r="K27" s="148">
        <v>108</v>
      </c>
      <c r="L27" s="148">
        <v>28</v>
      </c>
      <c r="M27" s="145">
        <v>40</v>
      </c>
      <c r="N27" s="121">
        <f t="shared" si="7"/>
        <v>95</v>
      </c>
      <c r="O27" s="41"/>
      <c r="P27" s="41"/>
      <c r="Q27" s="41"/>
      <c r="R27" s="41"/>
      <c r="S27" s="41"/>
      <c r="T27" s="70">
        <v>95</v>
      </c>
      <c r="U27" s="70"/>
      <c r="V27" s="70"/>
      <c r="W27" s="70"/>
      <c r="X27" s="127"/>
    </row>
    <row r="28" spans="1:24" ht="11.25" customHeight="1">
      <c r="A28" s="23"/>
      <c r="B28" s="24"/>
      <c r="C28" s="13" t="s">
        <v>64</v>
      </c>
      <c r="D28" s="14"/>
      <c r="E28" s="42"/>
      <c r="F28" s="42"/>
      <c r="G28" s="42"/>
      <c r="H28" s="42"/>
      <c r="I28" s="43"/>
      <c r="J28" s="43"/>
      <c r="K28" s="148">
        <v>310</v>
      </c>
      <c r="L28" s="148">
        <v>226</v>
      </c>
      <c r="M28" s="145">
        <v>302</v>
      </c>
      <c r="N28" s="121">
        <f t="shared" si="7"/>
        <v>475</v>
      </c>
      <c r="O28" s="41">
        <v>50</v>
      </c>
      <c r="P28" s="41">
        <v>5</v>
      </c>
      <c r="Q28" s="41">
        <v>30</v>
      </c>
      <c r="R28" s="41">
        <v>13</v>
      </c>
      <c r="S28" s="41">
        <v>19</v>
      </c>
      <c r="T28" s="70">
        <v>20</v>
      </c>
      <c r="U28" s="70">
        <v>271</v>
      </c>
      <c r="V28" s="70">
        <v>22</v>
      </c>
      <c r="W28" s="70">
        <v>40</v>
      </c>
      <c r="X28" s="127">
        <v>5</v>
      </c>
    </row>
    <row r="29" spans="1:24" ht="11.25" customHeight="1">
      <c r="A29" s="23"/>
      <c r="B29" s="24"/>
      <c r="C29" s="13" t="s">
        <v>48</v>
      </c>
      <c r="D29" s="14">
        <f t="shared" si="8"/>
        <v>63</v>
      </c>
      <c r="E29" s="42"/>
      <c r="F29" s="42">
        <v>0</v>
      </c>
      <c r="G29" s="42"/>
      <c r="H29" s="42"/>
      <c r="I29" s="43"/>
      <c r="J29" s="43"/>
      <c r="K29" s="148">
        <v>37</v>
      </c>
      <c r="L29" s="148">
        <v>26</v>
      </c>
      <c r="M29" s="145">
        <v>35</v>
      </c>
      <c r="N29" s="121">
        <f t="shared" si="7"/>
        <v>30</v>
      </c>
      <c r="O29" s="41">
        <v>8</v>
      </c>
      <c r="P29" s="41">
        <v>5</v>
      </c>
      <c r="Q29" s="41">
        <v>10</v>
      </c>
      <c r="R29" s="41"/>
      <c r="S29" s="41"/>
      <c r="T29" s="70"/>
      <c r="U29" s="70"/>
      <c r="V29" s="70">
        <v>7</v>
      </c>
      <c r="W29" s="70"/>
      <c r="X29" s="127"/>
    </row>
    <row r="30" spans="1:24" ht="11.25" customHeight="1">
      <c r="A30" s="23"/>
      <c r="B30" s="24"/>
      <c r="C30" s="13" t="s">
        <v>77</v>
      </c>
      <c r="D30" s="14"/>
      <c r="E30" s="42"/>
      <c r="F30" s="42"/>
      <c r="G30" s="42"/>
      <c r="H30" s="42"/>
      <c r="I30" s="43"/>
      <c r="J30" s="43"/>
      <c r="K30" s="148">
        <v>24</v>
      </c>
      <c r="L30" s="148"/>
      <c r="M30" s="145">
        <v>0</v>
      </c>
      <c r="N30" s="121">
        <f t="shared" si="7"/>
        <v>60</v>
      </c>
      <c r="O30" s="41"/>
      <c r="P30" s="41"/>
      <c r="Q30" s="41"/>
      <c r="R30" s="41">
        <v>60</v>
      </c>
      <c r="S30" s="41"/>
      <c r="T30" s="70"/>
      <c r="U30" s="70"/>
      <c r="V30" s="70"/>
      <c r="W30" s="70"/>
      <c r="X30" s="127"/>
    </row>
    <row r="31" spans="1:24" ht="11.25" customHeight="1">
      <c r="A31" s="23"/>
      <c r="B31" s="24"/>
      <c r="C31" s="13" t="s">
        <v>78</v>
      </c>
      <c r="D31" s="14"/>
      <c r="E31" s="42"/>
      <c r="F31" s="42"/>
      <c r="G31" s="42"/>
      <c r="H31" s="42"/>
      <c r="I31" s="43"/>
      <c r="J31" s="43"/>
      <c r="K31" s="148">
        <v>332</v>
      </c>
      <c r="L31" s="148">
        <v>127</v>
      </c>
      <c r="M31" s="145">
        <v>170</v>
      </c>
      <c r="N31" s="121">
        <f t="shared" si="7"/>
        <v>442</v>
      </c>
      <c r="O31" s="41">
        <v>442</v>
      </c>
      <c r="P31" s="41"/>
      <c r="Q31" s="41"/>
      <c r="R31" s="41"/>
      <c r="S31" s="41"/>
      <c r="T31" s="70"/>
      <c r="U31" s="70"/>
      <c r="V31" s="70"/>
      <c r="W31" s="70"/>
      <c r="X31" s="127"/>
    </row>
    <row r="32" spans="1:25" ht="11.25" customHeight="1">
      <c r="A32" s="23"/>
      <c r="B32" s="24"/>
      <c r="C32" s="13" t="s">
        <v>79</v>
      </c>
      <c r="D32" s="14">
        <f t="shared" si="8"/>
        <v>1570</v>
      </c>
      <c r="E32" s="42">
        <v>0</v>
      </c>
      <c r="F32" s="42">
        <v>0</v>
      </c>
      <c r="G32" s="42">
        <v>0</v>
      </c>
      <c r="H32" s="42">
        <v>0</v>
      </c>
      <c r="I32" s="43">
        <v>0</v>
      </c>
      <c r="J32" s="43">
        <v>0</v>
      </c>
      <c r="K32" s="148">
        <v>1174</v>
      </c>
      <c r="L32" s="148">
        <v>396</v>
      </c>
      <c r="M32" s="145">
        <v>780</v>
      </c>
      <c r="N32" s="121">
        <f t="shared" si="7"/>
        <v>982</v>
      </c>
      <c r="O32" s="41">
        <v>579</v>
      </c>
      <c r="P32" s="41">
        <v>25</v>
      </c>
      <c r="Q32" s="41">
        <v>135</v>
      </c>
      <c r="R32" s="41">
        <v>20</v>
      </c>
      <c r="S32" s="41">
        <v>25</v>
      </c>
      <c r="T32" s="70">
        <v>20</v>
      </c>
      <c r="U32" s="70">
        <v>17</v>
      </c>
      <c r="V32" s="70">
        <v>75</v>
      </c>
      <c r="W32" s="70">
        <v>14</v>
      </c>
      <c r="X32" s="127">
        <v>72</v>
      </c>
      <c r="Y32" s="97"/>
    </row>
    <row r="33" spans="1:24" ht="11.25" customHeight="1">
      <c r="A33" s="25">
        <v>521</v>
      </c>
      <c r="B33" s="26"/>
      <c r="C33" s="27" t="s">
        <v>14</v>
      </c>
      <c r="D33" s="98">
        <f aca="true" t="shared" si="9" ref="D33:I33">SUM(D34:D35)</f>
        <v>17194</v>
      </c>
      <c r="E33" s="100">
        <f t="shared" si="9"/>
        <v>0</v>
      </c>
      <c r="F33" s="100">
        <f t="shared" si="9"/>
        <v>0</v>
      </c>
      <c r="G33" s="100">
        <f t="shared" si="9"/>
        <v>0</v>
      </c>
      <c r="H33" s="100">
        <f t="shared" si="9"/>
        <v>0</v>
      </c>
      <c r="I33" s="100">
        <f t="shared" si="9"/>
        <v>0</v>
      </c>
      <c r="J33" s="126">
        <f>SUM(J34:J35)</f>
        <v>0</v>
      </c>
      <c r="K33" s="151">
        <f>SUM(K34:K36)</f>
        <v>9974</v>
      </c>
      <c r="L33" s="151">
        <f>SUM(L34:L35)</f>
        <v>7316</v>
      </c>
      <c r="M33" s="151">
        <f>SUM(M34:M35)</f>
        <v>9974</v>
      </c>
      <c r="N33" s="122">
        <f>SUM(O33:X33)</f>
        <v>11206</v>
      </c>
      <c r="O33" s="100">
        <f>SUM(O34:O36)</f>
        <v>3028</v>
      </c>
      <c r="P33" s="100">
        <f aca="true" t="shared" si="10" ref="P33:X33">SUM(P34:P36)</f>
        <v>892</v>
      </c>
      <c r="Q33" s="100">
        <f t="shared" si="10"/>
        <v>1010</v>
      </c>
      <c r="R33" s="100">
        <f t="shared" si="10"/>
        <v>748</v>
      </c>
      <c r="S33" s="100">
        <f t="shared" si="10"/>
        <v>420</v>
      </c>
      <c r="T33" s="100">
        <f t="shared" si="10"/>
        <v>838</v>
      </c>
      <c r="U33" s="100">
        <f t="shared" si="10"/>
        <v>1966</v>
      </c>
      <c r="V33" s="100">
        <f t="shared" si="10"/>
        <v>880</v>
      </c>
      <c r="W33" s="100">
        <f>SUM(W34:W36)</f>
        <v>775</v>
      </c>
      <c r="X33" s="100">
        <f t="shared" si="10"/>
        <v>649</v>
      </c>
    </row>
    <row r="34" spans="1:26" ht="11.25" customHeight="1">
      <c r="A34" s="44"/>
      <c r="B34" s="45"/>
      <c r="C34" s="46" t="s">
        <v>45</v>
      </c>
      <c r="D34" s="104">
        <f aca="true" t="shared" si="11" ref="D34:D44">SUM(E34:L34)</f>
        <v>15396</v>
      </c>
      <c r="E34" s="105">
        <v>0</v>
      </c>
      <c r="F34" s="105">
        <v>0</v>
      </c>
      <c r="G34" s="105">
        <v>0</v>
      </c>
      <c r="H34" s="105"/>
      <c r="I34" s="106">
        <v>0</v>
      </c>
      <c r="J34" s="106">
        <v>0</v>
      </c>
      <c r="K34" s="152">
        <v>8919</v>
      </c>
      <c r="L34" s="152">
        <v>6477</v>
      </c>
      <c r="M34" s="145">
        <v>9015</v>
      </c>
      <c r="N34" s="121">
        <f>SUM(O34:X34)</f>
        <v>9920</v>
      </c>
      <c r="O34" s="128">
        <v>2908</v>
      </c>
      <c r="P34" s="128">
        <v>672</v>
      </c>
      <c r="Q34" s="128">
        <v>590</v>
      </c>
      <c r="R34" s="128">
        <v>720</v>
      </c>
      <c r="S34" s="128">
        <v>350</v>
      </c>
      <c r="T34" s="129">
        <v>820</v>
      </c>
      <c r="U34" s="129">
        <v>1850</v>
      </c>
      <c r="V34" s="129">
        <v>780</v>
      </c>
      <c r="W34" s="129">
        <v>680</v>
      </c>
      <c r="X34" s="130">
        <v>550</v>
      </c>
      <c r="Y34" s="109"/>
      <c r="Z34" s="109"/>
    </row>
    <row r="35" spans="1:25" ht="11.25" customHeight="1">
      <c r="A35" s="44"/>
      <c r="B35" s="45"/>
      <c r="C35" s="46" t="s">
        <v>46</v>
      </c>
      <c r="D35" s="104">
        <f t="shared" si="11"/>
        <v>1798</v>
      </c>
      <c r="E35" s="105">
        <v>0</v>
      </c>
      <c r="F35" s="105">
        <v>0</v>
      </c>
      <c r="G35" s="105">
        <v>0</v>
      </c>
      <c r="H35" s="105">
        <v>0</v>
      </c>
      <c r="I35" s="106">
        <v>0</v>
      </c>
      <c r="J35" s="106">
        <v>0</v>
      </c>
      <c r="K35" s="152">
        <v>959</v>
      </c>
      <c r="L35" s="152">
        <v>839</v>
      </c>
      <c r="M35" s="145">
        <v>959</v>
      </c>
      <c r="N35" s="121">
        <f>SUM(O35:X35)</f>
        <v>1166</v>
      </c>
      <c r="O35" s="128">
        <v>30</v>
      </c>
      <c r="P35" s="128">
        <v>220</v>
      </c>
      <c r="Q35" s="128">
        <v>420</v>
      </c>
      <c r="R35" s="105">
        <v>28</v>
      </c>
      <c r="S35" s="128">
        <v>70</v>
      </c>
      <c r="T35" s="129">
        <v>18</v>
      </c>
      <c r="U35" s="129">
        <v>116</v>
      </c>
      <c r="V35" s="129">
        <v>70</v>
      </c>
      <c r="W35" s="129">
        <v>95</v>
      </c>
      <c r="X35" s="130">
        <v>99</v>
      </c>
      <c r="Y35" s="109"/>
    </row>
    <row r="36" spans="1:24" ht="11.25" customHeight="1">
      <c r="A36" s="44"/>
      <c r="B36" s="45"/>
      <c r="C36" s="46" t="s">
        <v>74</v>
      </c>
      <c r="D36" s="104"/>
      <c r="E36" s="105"/>
      <c r="F36" s="105"/>
      <c r="G36" s="105"/>
      <c r="H36" s="105"/>
      <c r="I36" s="106"/>
      <c r="J36" s="106"/>
      <c r="K36" s="152">
        <v>96</v>
      </c>
      <c r="L36" s="152">
        <v>0</v>
      </c>
      <c r="M36" s="152"/>
      <c r="N36" s="121">
        <f>SUM(O36:X36)</f>
        <v>120</v>
      </c>
      <c r="O36" s="128">
        <v>90</v>
      </c>
      <c r="P36" s="128"/>
      <c r="Q36" s="128"/>
      <c r="R36" s="128"/>
      <c r="S36" s="128"/>
      <c r="T36" s="129"/>
      <c r="U36" s="129"/>
      <c r="V36" s="129">
        <v>30</v>
      </c>
      <c r="W36" s="129"/>
      <c r="X36" s="129"/>
    </row>
    <row r="37" spans="1:24" ht="11.25" customHeight="1">
      <c r="A37" s="25">
        <v>524</v>
      </c>
      <c r="B37" s="26"/>
      <c r="C37" s="27" t="s">
        <v>15</v>
      </c>
      <c r="D37" s="101">
        <f t="shared" si="11"/>
        <v>5196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102">
        <v>0</v>
      </c>
      <c r="K37" s="151">
        <v>3010</v>
      </c>
      <c r="L37" s="151">
        <v>2186</v>
      </c>
      <c r="M37" s="149">
        <v>3100</v>
      </c>
      <c r="N37" s="123">
        <f>SUM(O37:X37)</f>
        <v>3417</v>
      </c>
      <c r="O37" s="47">
        <v>1051</v>
      </c>
      <c r="P37" s="47">
        <v>151</v>
      </c>
      <c r="Q37" s="47">
        <v>206</v>
      </c>
      <c r="R37" s="47">
        <v>261</v>
      </c>
      <c r="S37" s="47">
        <v>122</v>
      </c>
      <c r="T37" s="47">
        <v>285</v>
      </c>
      <c r="U37" s="47">
        <v>640</v>
      </c>
      <c r="V37" s="47">
        <v>272</v>
      </c>
      <c r="W37" s="47">
        <v>237</v>
      </c>
      <c r="X37" s="47">
        <v>192</v>
      </c>
    </row>
    <row r="38" spans="1:24" ht="11.25" customHeight="1">
      <c r="A38" s="25">
        <v>525</v>
      </c>
      <c r="B38" s="26"/>
      <c r="C38" s="27" t="s">
        <v>16</v>
      </c>
      <c r="D38" s="101">
        <f t="shared" si="11"/>
        <v>77</v>
      </c>
      <c r="E38" s="47"/>
      <c r="F38" s="47">
        <v>0</v>
      </c>
      <c r="G38" s="47"/>
      <c r="H38" s="47"/>
      <c r="I38" s="102"/>
      <c r="J38" s="102"/>
      <c r="K38" s="151">
        <v>46</v>
      </c>
      <c r="L38" s="151">
        <v>31</v>
      </c>
      <c r="M38" s="149">
        <v>46</v>
      </c>
      <c r="N38" s="123">
        <f aca="true" t="shared" si="12" ref="N38:N43">SUM(O38:X38)</f>
        <v>46</v>
      </c>
      <c r="O38" s="47">
        <v>46</v>
      </c>
      <c r="P38" s="47"/>
      <c r="Q38" s="47"/>
      <c r="R38" s="47"/>
      <c r="S38" s="47"/>
      <c r="T38" s="102"/>
      <c r="U38" s="102"/>
      <c r="V38" s="102"/>
      <c r="W38" s="102"/>
      <c r="X38" s="103"/>
    </row>
    <row r="39" spans="1:24" ht="11.25" customHeight="1">
      <c r="A39" s="25">
        <v>527</v>
      </c>
      <c r="B39" s="24"/>
      <c r="C39" s="27" t="s">
        <v>17</v>
      </c>
      <c r="D39" s="101">
        <f t="shared" si="11"/>
        <v>459</v>
      </c>
      <c r="E39" s="47">
        <v>0</v>
      </c>
      <c r="F39" s="47">
        <v>0</v>
      </c>
      <c r="G39" s="47">
        <v>0</v>
      </c>
      <c r="H39" s="47"/>
      <c r="I39" s="102">
        <v>0</v>
      </c>
      <c r="J39" s="102">
        <v>0</v>
      </c>
      <c r="K39" s="151">
        <v>209</v>
      </c>
      <c r="L39" s="151">
        <v>250</v>
      </c>
      <c r="M39" s="149">
        <v>330</v>
      </c>
      <c r="N39" s="123">
        <f t="shared" si="12"/>
        <v>307</v>
      </c>
      <c r="O39" s="47">
        <v>150</v>
      </c>
      <c r="P39" s="47">
        <v>22</v>
      </c>
      <c r="Q39" s="47">
        <v>15</v>
      </c>
      <c r="R39" s="47">
        <v>15</v>
      </c>
      <c r="S39" s="47">
        <v>8</v>
      </c>
      <c r="T39" s="102">
        <v>15</v>
      </c>
      <c r="U39" s="102">
        <v>40</v>
      </c>
      <c r="V39" s="102">
        <v>15</v>
      </c>
      <c r="W39" s="102">
        <v>15</v>
      </c>
      <c r="X39" s="103">
        <v>12</v>
      </c>
    </row>
    <row r="40" spans="1:24" ht="11.25" customHeight="1">
      <c r="A40" s="25">
        <v>538</v>
      </c>
      <c r="B40" s="26"/>
      <c r="C40" s="27" t="s">
        <v>88</v>
      </c>
      <c r="D40" s="101">
        <f t="shared" si="11"/>
        <v>40</v>
      </c>
      <c r="E40" s="47"/>
      <c r="F40" s="47">
        <v>0</v>
      </c>
      <c r="G40" s="47"/>
      <c r="H40" s="47"/>
      <c r="I40" s="102"/>
      <c r="J40" s="102"/>
      <c r="K40" s="151">
        <v>40</v>
      </c>
      <c r="L40" s="151">
        <v>0</v>
      </c>
      <c r="M40" s="151">
        <v>40</v>
      </c>
      <c r="N40" s="123">
        <f t="shared" si="12"/>
        <v>45</v>
      </c>
      <c r="O40" s="47">
        <v>45</v>
      </c>
      <c r="P40" s="47"/>
      <c r="Q40" s="47"/>
      <c r="R40" s="47"/>
      <c r="S40" s="47"/>
      <c r="T40" s="102"/>
      <c r="U40" s="102"/>
      <c r="V40" s="102"/>
      <c r="W40" s="102"/>
      <c r="X40" s="103"/>
    </row>
    <row r="41" spans="1:24" ht="11.25" customHeight="1">
      <c r="A41" s="25">
        <v>531</v>
      </c>
      <c r="B41" s="26"/>
      <c r="C41" s="27" t="s">
        <v>47</v>
      </c>
      <c r="D41" s="101">
        <f t="shared" si="11"/>
        <v>12</v>
      </c>
      <c r="E41" s="47">
        <v>0</v>
      </c>
      <c r="F41" s="47"/>
      <c r="G41" s="47"/>
      <c r="H41" s="47"/>
      <c r="I41" s="102"/>
      <c r="J41" s="102"/>
      <c r="K41" s="151">
        <v>7</v>
      </c>
      <c r="L41" s="151">
        <v>5</v>
      </c>
      <c r="M41" s="151">
        <v>5</v>
      </c>
      <c r="N41" s="123">
        <f t="shared" si="12"/>
        <v>8</v>
      </c>
      <c r="O41" s="47">
        <v>8</v>
      </c>
      <c r="P41" s="47"/>
      <c r="Q41" s="47"/>
      <c r="R41" s="47"/>
      <c r="S41" s="47"/>
      <c r="T41" s="102"/>
      <c r="U41" s="102"/>
      <c r="V41" s="102"/>
      <c r="W41" s="102"/>
      <c r="X41" s="103"/>
    </row>
    <row r="42" spans="1:24" ht="11.25" customHeight="1">
      <c r="A42" s="25">
        <v>548</v>
      </c>
      <c r="B42" s="26"/>
      <c r="C42" s="27" t="s">
        <v>95</v>
      </c>
      <c r="D42" s="101">
        <f t="shared" si="11"/>
        <v>20</v>
      </c>
      <c r="E42" s="47"/>
      <c r="F42" s="47"/>
      <c r="G42" s="47"/>
      <c r="H42" s="47"/>
      <c r="I42" s="102"/>
      <c r="J42" s="102"/>
      <c r="K42" s="151">
        <v>0</v>
      </c>
      <c r="L42" s="151">
        <v>20</v>
      </c>
      <c r="M42" s="151">
        <v>20</v>
      </c>
      <c r="N42" s="123">
        <f t="shared" si="12"/>
        <v>0</v>
      </c>
      <c r="O42" s="47"/>
      <c r="P42" s="47"/>
      <c r="Q42" s="47"/>
      <c r="R42" s="47"/>
      <c r="S42" s="47"/>
      <c r="T42" s="102"/>
      <c r="U42" s="102"/>
      <c r="V42" s="102"/>
      <c r="W42" s="102"/>
      <c r="X42" s="103"/>
    </row>
    <row r="43" spans="1:24" ht="11.25" customHeight="1">
      <c r="A43" s="25">
        <v>547</v>
      </c>
      <c r="B43" s="26"/>
      <c r="C43" s="27" t="s">
        <v>18</v>
      </c>
      <c r="D43" s="101">
        <f t="shared" si="11"/>
        <v>57</v>
      </c>
      <c r="E43" s="47"/>
      <c r="F43" s="47"/>
      <c r="G43" s="47"/>
      <c r="H43" s="47"/>
      <c r="I43" s="102">
        <v>0</v>
      </c>
      <c r="J43" s="102"/>
      <c r="K43" s="151">
        <v>35</v>
      </c>
      <c r="L43" s="151">
        <v>22</v>
      </c>
      <c r="M43" s="149">
        <v>30</v>
      </c>
      <c r="N43" s="123">
        <f t="shared" si="12"/>
        <v>33</v>
      </c>
      <c r="O43" s="47">
        <v>0</v>
      </c>
      <c r="P43" s="47">
        <v>30</v>
      </c>
      <c r="Q43" s="47"/>
      <c r="R43" s="47"/>
      <c r="S43" s="47"/>
      <c r="T43" s="102"/>
      <c r="U43" s="102"/>
      <c r="V43" s="102">
        <v>3</v>
      </c>
      <c r="W43" s="102"/>
      <c r="X43" s="103"/>
    </row>
    <row r="44" spans="1:24" ht="11.25" customHeight="1">
      <c r="A44" s="25">
        <v>549</v>
      </c>
      <c r="B44" s="26"/>
      <c r="C44" s="27" t="s">
        <v>19</v>
      </c>
      <c r="D44" s="101">
        <f t="shared" si="11"/>
        <v>860</v>
      </c>
      <c r="E44" s="47">
        <f>SUM(E45)</f>
        <v>0</v>
      </c>
      <c r="F44" s="47">
        <f>SUM(F45:F46)</f>
        <v>0</v>
      </c>
      <c r="G44" s="47">
        <f>SUM(G45)</f>
        <v>0</v>
      </c>
      <c r="H44" s="47">
        <f>SUM(H45)</f>
        <v>0</v>
      </c>
      <c r="I44" s="102"/>
      <c r="J44" s="102"/>
      <c r="K44" s="151">
        <f>SUM(K45:K46)</f>
        <v>448</v>
      </c>
      <c r="L44" s="151">
        <f>SUM(L45:L46)</f>
        <v>412</v>
      </c>
      <c r="M44" s="151">
        <f>SUM(M45:M46)</f>
        <v>550</v>
      </c>
      <c r="N44" s="123">
        <f aca="true" t="shared" si="13" ref="N44:N51">SUM(O44:X44)</f>
        <v>400</v>
      </c>
      <c r="O44" s="47">
        <f>SUM(O45:O46)</f>
        <v>400</v>
      </c>
      <c r="P44" s="47">
        <f>SUM(P45)</f>
        <v>0</v>
      </c>
      <c r="Q44" s="47">
        <f>SUM(Q45)</f>
        <v>0</v>
      </c>
      <c r="R44" s="47">
        <f>SUM(R45)</f>
        <v>0</v>
      </c>
      <c r="S44" s="47">
        <f>SUM(S45)</f>
        <v>0</v>
      </c>
      <c r="T44" s="102"/>
      <c r="U44" s="102"/>
      <c r="V44" s="102"/>
      <c r="W44" s="102"/>
      <c r="X44" s="103"/>
    </row>
    <row r="45" spans="1:24" ht="11.25" customHeight="1">
      <c r="A45" s="23"/>
      <c r="B45" s="24"/>
      <c r="C45" s="13" t="s">
        <v>20</v>
      </c>
      <c r="D45" s="14"/>
      <c r="E45" s="30"/>
      <c r="F45" s="30">
        <v>0</v>
      </c>
      <c r="G45" s="30"/>
      <c r="H45" s="30"/>
      <c r="I45" s="31"/>
      <c r="J45" s="31"/>
      <c r="K45" s="148">
        <v>3</v>
      </c>
      <c r="L45" s="148"/>
      <c r="M45" s="148">
        <v>0</v>
      </c>
      <c r="N45" s="121">
        <f t="shared" si="13"/>
        <v>0</v>
      </c>
      <c r="O45" s="30"/>
      <c r="P45" s="30"/>
      <c r="Q45" s="30"/>
      <c r="R45" s="30">
        <v>0</v>
      </c>
      <c r="S45" s="30">
        <v>0</v>
      </c>
      <c r="T45" s="31"/>
      <c r="U45" s="31"/>
      <c r="V45" s="31"/>
      <c r="W45" s="31"/>
      <c r="X45" s="32"/>
    </row>
    <row r="46" spans="1:24" ht="11.25" customHeight="1">
      <c r="A46" s="23"/>
      <c r="B46" s="24"/>
      <c r="C46" s="13" t="s">
        <v>55</v>
      </c>
      <c r="D46" s="14"/>
      <c r="E46" s="30"/>
      <c r="F46" s="30">
        <v>0</v>
      </c>
      <c r="G46" s="30"/>
      <c r="H46" s="30"/>
      <c r="I46" s="31"/>
      <c r="J46" s="31"/>
      <c r="K46" s="148">
        <v>445</v>
      </c>
      <c r="L46" s="148">
        <v>412</v>
      </c>
      <c r="M46" s="145">
        <v>550</v>
      </c>
      <c r="N46" s="121">
        <f t="shared" si="13"/>
        <v>400</v>
      </c>
      <c r="O46" s="30">
        <v>400</v>
      </c>
      <c r="P46" s="30"/>
      <c r="Q46" s="30"/>
      <c r="R46" s="30"/>
      <c r="S46" s="30"/>
      <c r="T46" s="31"/>
      <c r="U46" s="31"/>
      <c r="V46" s="31"/>
      <c r="W46" s="31"/>
      <c r="X46" s="32"/>
    </row>
    <row r="47" spans="1:24" ht="11.25" customHeight="1">
      <c r="A47" s="25">
        <v>551</v>
      </c>
      <c r="B47" s="26"/>
      <c r="C47" s="27" t="s">
        <v>21</v>
      </c>
      <c r="D47" s="101">
        <f>SUM(E47:L47)</f>
        <v>2351</v>
      </c>
      <c r="E47" s="47"/>
      <c r="F47" s="47"/>
      <c r="G47" s="47">
        <v>0</v>
      </c>
      <c r="H47" s="47"/>
      <c r="I47" s="102"/>
      <c r="J47" s="102"/>
      <c r="K47" s="151">
        <v>1353</v>
      </c>
      <c r="L47" s="151">
        <v>998</v>
      </c>
      <c r="M47" s="149">
        <v>1353</v>
      </c>
      <c r="N47" s="123">
        <f t="shared" si="13"/>
        <v>1707</v>
      </c>
      <c r="O47" s="47">
        <v>1707</v>
      </c>
      <c r="P47" s="47"/>
      <c r="Q47" s="47"/>
      <c r="R47" s="47"/>
      <c r="S47" s="47"/>
      <c r="T47" s="102"/>
      <c r="U47" s="102"/>
      <c r="V47" s="102"/>
      <c r="W47" s="102"/>
      <c r="X47" s="103"/>
    </row>
    <row r="48" spans="1:24" ht="11.25" customHeight="1">
      <c r="A48" s="25">
        <v>557</v>
      </c>
      <c r="B48" s="26" t="s">
        <v>56</v>
      </c>
      <c r="C48" s="27" t="s">
        <v>66</v>
      </c>
      <c r="D48" s="101"/>
      <c r="E48" s="47"/>
      <c r="F48" s="47"/>
      <c r="G48" s="47"/>
      <c r="H48" s="47"/>
      <c r="I48" s="102"/>
      <c r="J48" s="102"/>
      <c r="K48" s="151">
        <v>0</v>
      </c>
      <c r="L48" s="151">
        <v>2</v>
      </c>
      <c r="M48" s="151">
        <v>2</v>
      </c>
      <c r="N48" s="123">
        <f t="shared" si="13"/>
        <v>0</v>
      </c>
      <c r="O48" s="47"/>
      <c r="P48" s="47"/>
      <c r="Q48" s="47"/>
      <c r="R48" s="47"/>
      <c r="S48" s="47"/>
      <c r="T48" s="102"/>
      <c r="U48" s="102"/>
      <c r="V48" s="102"/>
      <c r="W48" s="102"/>
      <c r="X48" s="103"/>
    </row>
    <row r="49" spans="1:26" ht="11.25" customHeight="1">
      <c r="A49" s="25">
        <v>558</v>
      </c>
      <c r="B49" s="26"/>
      <c r="C49" s="27" t="s">
        <v>22</v>
      </c>
      <c r="D49" s="101">
        <f>SUM(E49:L49)</f>
        <v>1418</v>
      </c>
      <c r="E49" s="47"/>
      <c r="F49" s="47">
        <v>0</v>
      </c>
      <c r="G49" s="47"/>
      <c r="H49" s="47"/>
      <c r="I49" s="102">
        <v>0</v>
      </c>
      <c r="J49" s="102">
        <v>0</v>
      </c>
      <c r="K49" s="151">
        <v>672</v>
      </c>
      <c r="L49" s="151">
        <v>746</v>
      </c>
      <c r="M49" s="149">
        <v>780</v>
      </c>
      <c r="N49" s="123">
        <f t="shared" si="13"/>
        <v>595</v>
      </c>
      <c r="O49" s="47">
        <v>215</v>
      </c>
      <c r="P49" s="47">
        <v>0</v>
      </c>
      <c r="Q49" s="47">
        <v>97</v>
      </c>
      <c r="R49" s="47">
        <v>54</v>
      </c>
      <c r="S49" s="47"/>
      <c r="T49" s="102">
        <v>77</v>
      </c>
      <c r="U49" s="102">
        <v>85</v>
      </c>
      <c r="V49" s="102">
        <v>58</v>
      </c>
      <c r="W49" s="102"/>
      <c r="X49" s="103">
        <v>9</v>
      </c>
      <c r="Z49" s="109"/>
    </row>
    <row r="50" spans="1:24" ht="11.25" customHeight="1">
      <c r="A50" s="25">
        <v>563</v>
      </c>
      <c r="B50" s="26" t="s">
        <v>57</v>
      </c>
      <c r="C50" s="27"/>
      <c r="D50" s="9">
        <v>0</v>
      </c>
      <c r="E50" s="37"/>
      <c r="F50" s="37">
        <v>0</v>
      </c>
      <c r="G50" s="37"/>
      <c r="H50" s="37"/>
      <c r="I50" s="38"/>
      <c r="J50" s="38"/>
      <c r="K50" s="150">
        <v>0</v>
      </c>
      <c r="L50" s="150">
        <v>7</v>
      </c>
      <c r="M50" s="150">
        <v>7</v>
      </c>
      <c r="N50" s="123">
        <f t="shared" si="13"/>
        <v>0</v>
      </c>
      <c r="O50" s="37"/>
      <c r="P50" s="37"/>
      <c r="Q50" s="37"/>
      <c r="R50" s="37"/>
      <c r="S50" s="37"/>
      <c r="T50" s="38"/>
      <c r="U50" s="38"/>
      <c r="V50" s="38"/>
      <c r="W50" s="38"/>
      <c r="X50" s="39"/>
    </row>
    <row r="51" spans="1:24" ht="11.25" customHeight="1">
      <c r="A51" s="25">
        <v>569</v>
      </c>
      <c r="B51" s="48"/>
      <c r="C51" s="27" t="s">
        <v>89</v>
      </c>
      <c r="D51" s="9">
        <f>SUM(E51:L51)</f>
        <v>268</v>
      </c>
      <c r="E51" s="37"/>
      <c r="F51" s="37">
        <v>0</v>
      </c>
      <c r="G51" s="37"/>
      <c r="H51" s="37"/>
      <c r="I51" s="38"/>
      <c r="J51" s="38"/>
      <c r="K51" s="150">
        <v>0</v>
      </c>
      <c r="L51" s="150">
        <v>268</v>
      </c>
      <c r="M51" s="149">
        <v>268</v>
      </c>
      <c r="N51" s="123">
        <f t="shared" si="13"/>
        <v>0</v>
      </c>
      <c r="O51" s="37">
        <v>0</v>
      </c>
      <c r="P51" s="37"/>
      <c r="Q51" s="37"/>
      <c r="R51" s="37"/>
      <c r="S51" s="37"/>
      <c r="T51" s="38"/>
      <c r="U51" s="38"/>
      <c r="V51" s="38"/>
      <c r="W51" s="38"/>
      <c r="X51" s="39"/>
    </row>
    <row r="52" spans="1:26" ht="14.25">
      <c r="A52" s="49"/>
      <c r="B52" s="50"/>
      <c r="C52" s="51" t="s">
        <v>23</v>
      </c>
      <c r="D52" s="52">
        <f>SUM(D5+D10+D14+D15+D16+D17+D18+D33+D37+D38+D39+D40+D41+D42+D43+D44+D47+D49+D50+D51)</f>
        <v>41267</v>
      </c>
      <c r="E52" s="52">
        <f>E5+E10+E14+E15+E16+E17+E18+E33+E37+E38+E39+E40+E41+E42+E43+E44+E47+E49</f>
        <v>0</v>
      </c>
      <c r="F52" s="52">
        <f>F5+F10+F14+F15+F16+F17+F18+F33+F37+F38+F39+F40+F41+F42+F43+F44+F47+F49+F50+F51</f>
        <v>0</v>
      </c>
      <c r="G52" s="52">
        <f>G5+G10+G14+G15+G16+G17+G18+G33+G37+G38+G39+G40+G41+G42+G43+G44+G47+G49</f>
        <v>0</v>
      </c>
      <c r="H52" s="52">
        <f>H5+H10+H14+H15+H16+H17+H18+H33+H37+H38+H39+H40+H41+H42+H43+H44+H47+H49</f>
        <v>0</v>
      </c>
      <c r="I52" s="52">
        <f>I5+I10+I14+I15+I16+I17+I18+I33+I37+I38+I39+I40+I41+I42+I43+I44+I47+I49</f>
        <v>0</v>
      </c>
      <c r="J52" s="118">
        <f>J5+J10+J14+J15+J16+J17+J18+J33+J37+J38+J39+J40+J41+J42+J43+J44+J47+J49</f>
        <v>0</v>
      </c>
      <c r="K52" s="153">
        <f>K5+K10+K14+K15+K16+K17+K18+K33+K37+K38+K39+K40+K41+K42+K43+K44+K47+K49+K51</f>
        <v>27354</v>
      </c>
      <c r="L52" s="153">
        <f>L5+L10+L14+L15+L16+L17+L18+L33+L37+L38+L39+L40+L41+L42+L43+L44+L47+L49+L51+L48+L50</f>
        <v>20945</v>
      </c>
      <c r="M52" s="153">
        <f>M5+M10+M14+M15+M16+M17+M18+M33+M37+M38+M39+M40+M41+M42+M43+M44+M47+M49+M51</f>
        <v>28006</v>
      </c>
      <c r="N52" s="114">
        <f>SUM(N5+N10+N14+N15+N16+N17+N18+N33+N37+N38+N39+N40+N41+N42+N43+N44+N47+N49+N51)</f>
        <v>31616</v>
      </c>
      <c r="O52" s="52">
        <f aca="true" t="shared" si="14" ref="O52:X52">O5+O10+O14+O15+O16+O17+O18+O33+O37+O38+O39+O40+O41+O42+O43+O44+O47+O49</f>
        <v>9005</v>
      </c>
      <c r="P52" s="52">
        <f t="shared" si="14"/>
        <v>1800</v>
      </c>
      <c r="Q52" s="52">
        <f t="shared" si="14"/>
        <v>3818</v>
      </c>
      <c r="R52" s="52">
        <f t="shared" si="14"/>
        <v>4535</v>
      </c>
      <c r="S52" s="52">
        <f t="shared" si="14"/>
        <v>2019</v>
      </c>
      <c r="T52" s="52">
        <f t="shared" si="14"/>
        <v>1393</v>
      </c>
      <c r="U52" s="52">
        <f t="shared" si="14"/>
        <v>4208</v>
      </c>
      <c r="V52" s="52">
        <f t="shared" si="14"/>
        <v>1958</v>
      </c>
      <c r="W52" s="52">
        <f>W5+W10+W14+W15+W16+W17+W18+W33+W37+W38+W39+W40+W41+W42+W43+W44+W47+W49</f>
        <v>1537</v>
      </c>
      <c r="X52" s="53">
        <f t="shared" si="14"/>
        <v>1343</v>
      </c>
      <c r="Y52" s="109"/>
      <c r="Z52" s="109"/>
    </row>
    <row r="53" spans="1:27" ht="12.75">
      <c r="A53" s="54"/>
      <c r="B53" s="55"/>
      <c r="C53" s="56"/>
      <c r="D53" s="57"/>
      <c r="E53" s="57"/>
      <c r="F53" s="57"/>
      <c r="G53" s="57"/>
      <c r="H53" s="57"/>
      <c r="I53" s="57"/>
      <c r="J53" s="57"/>
      <c r="K53" s="57"/>
      <c r="L53" s="154"/>
      <c r="M53" s="154"/>
      <c r="N53" s="57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6"/>
      <c r="Z53" s="136"/>
      <c r="AA53" s="137"/>
    </row>
    <row r="54" spans="1:27" ht="14.25">
      <c r="A54" s="54"/>
      <c r="B54" s="55"/>
      <c r="C54" s="56"/>
      <c r="D54" s="58"/>
      <c r="E54" s="58"/>
      <c r="F54" s="58"/>
      <c r="G54" s="58"/>
      <c r="H54" s="59"/>
      <c r="I54" s="59"/>
      <c r="J54" s="59"/>
      <c r="K54" s="59"/>
      <c r="L54" s="155"/>
      <c r="M54" s="155"/>
      <c r="N54" s="58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6"/>
      <c r="Z54" s="137"/>
      <c r="AA54" s="137"/>
    </row>
    <row r="55" spans="1:24" ht="12.75">
      <c r="A55" s="54"/>
      <c r="B55" s="55"/>
      <c r="C55" s="56"/>
      <c r="D55" s="57"/>
      <c r="E55" s="57"/>
      <c r="F55" s="57"/>
      <c r="G55" s="57"/>
      <c r="H55" s="57"/>
      <c r="I55" s="57"/>
      <c r="J55" s="57"/>
      <c r="K55" s="57"/>
      <c r="L55" s="154"/>
      <c r="M55" s="154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</row>
    <row r="56" spans="1:24" ht="12.75">
      <c r="A56" s="54"/>
      <c r="B56" s="55"/>
      <c r="C56" s="56"/>
      <c r="D56" s="57"/>
      <c r="E56" s="57"/>
      <c r="F56" s="57"/>
      <c r="G56" s="57"/>
      <c r="H56" s="57"/>
      <c r="I56" s="57"/>
      <c r="J56" s="57"/>
      <c r="K56" s="57"/>
      <c r="L56" s="154"/>
      <c r="M56" s="154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</row>
    <row r="57" spans="1:24" ht="13.5" thickBot="1">
      <c r="A57" s="54"/>
      <c r="B57" s="55"/>
      <c r="C57" s="56"/>
      <c r="D57" s="57"/>
      <c r="E57" s="57"/>
      <c r="F57" s="57"/>
      <c r="G57" s="57"/>
      <c r="H57" s="57"/>
      <c r="I57" s="57"/>
      <c r="J57" s="57"/>
      <c r="K57" s="57"/>
      <c r="L57" s="154"/>
      <c r="M57" s="154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</row>
    <row r="58" spans="1:24" ht="16.5" customHeight="1">
      <c r="A58" s="171"/>
      <c r="B58" s="171"/>
      <c r="C58" s="171"/>
      <c r="D58" s="172"/>
      <c r="E58" s="173"/>
      <c r="F58" s="173"/>
      <c r="G58" s="173"/>
      <c r="H58" s="173"/>
      <c r="I58" s="173"/>
      <c r="J58" s="173"/>
      <c r="K58" s="173"/>
      <c r="L58" s="174"/>
      <c r="M58" s="159"/>
      <c r="N58" s="173" t="s">
        <v>51</v>
      </c>
      <c r="O58" s="173"/>
      <c r="P58" s="173"/>
      <c r="Q58" s="173"/>
      <c r="R58" s="173"/>
      <c r="S58" s="173"/>
      <c r="T58" s="173"/>
      <c r="U58" s="173"/>
      <c r="V58" s="173"/>
      <c r="W58" s="173"/>
      <c r="X58" s="174"/>
    </row>
    <row r="59" spans="1:24" ht="13.5" customHeight="1">
      <c r="A59" s="169" t="s">
        <v>37</v>
      </c>
      <c r="B59" s="170"/>
      <c r="C59" s="170"/>
      <c r="D59" s="161" t="s">
        <v>91</v>
      </c>
      <c r="E59" s="162"/>
      <c r="F59" s="162"/>
      <c r="G59" s="162"/>
      <c r="H59" s="162"/>
      <c r="I59" s="162"/>
      <c r="J59" s="162"/>
      <c r="K59" s="181" t="s">
        <v>87</v>
      </c>
      <c r="L59" s="181" t="s">
        <v>91</v>
      </c>
      <c r="M59" s="185" t="s">
        <v>92</v>
      </c>
      <c r="N59" s="176" t="s">
        <v>90</v>
      </c>
      <c r="O59" s="176"/>
      <c r="P59" s="176"/>
      <c r="Q59" s="176"/>
      <c r="R59" s="176"/>
      <c r="S59" s="176"/>
      <c r="T59" s="176"/>
      <c r="U59" s="176"/>
      <c r="V59" s="176"/>
      <c r="W59" s="176"/>
      <c r="X59" s="177"/>
    </row>
    <row r="60" spans="1:24" ht="22.5" customHeight="1">
      <c r="A60" s="169"/>
      <c r="B60" s="170"/>
      <c r="C60" s="170"/>
      <c r="D60" s="163"/>
      <c r="E60" s="164"/>
      <c r="F60" s="164"/>
      <c r="G60" s="164"/>
      <c r="H60" s="164"/>
      <c r="I60" s="164"/>
      <c r="J60" s="164"/>
      <c r="K60" s="182"/>
      <c r="L60" s="182"/>
      <c r="M60" s="186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80"/>
    </row>
    <row r="61" spans="1:24" ht="13.5">
      <c r="A61" s="169"/>
      <c r="B61" s="170"/>
      <c r="C61" s="170"/>
      <c r="D61" s="60" t="s">
        <v>0</v>
      </c>
      <c r="E61" s="3" t="s">
        <v>41</v>
      </c>
      <c r="F61" s="3" t="s">
        <v>53</v>
      </c>
      <c r="G61" s="3" t="s">
        <v>49</v>
      </c>
      <c r="H61" s="4" t="s">
        <v>50</v>
      </c>
      <c r="I61" s="5" t="s">
        <v>39</v>
      </c>
      <c r="J61" s="5" t="s">
        <v>52</v>
      </c>
      <c r="K61" s="143" t="s">
        <v>0</v>
      </c>
      <c r="L61" s="143" t="s">
        <v>0</v>
      </c>
      <c r="M61" s="143" t="s">
        <v>0</v>
      </c>
      <c r="N61" s="119" t="s">
        <v>0</v>
      </c>
      <c r="O61" s="131" t="s">
        <v>59</v>
      </c>
      <c r="P61" s="131" t="s">
        <v>80</v>
      </c>
      <c r="Q61" s="131" t="s">
        <v>49</v>
      </c>
      <c r="R61" s="131" t="s">
        <v>62</v>
      </c>
      <c r="S61" s="132" t="s">
        <v>60</v>
      </c>
      <c r="T61" s="133" t="s">
        <v>61</v>
      </c>
      <c r="U61" s="133" t="s">
        <v>63</v>
      </c>
      <c r="V61" s="133" t="s">
        <v>42</v>
      </c>
      <c r="W61" s="139" t="s">
        <v>93</v>
      </c>
      <c r="X61" s="140" t="s">
        <v>50</v>
      </c>
    </row>
    <row r="62" spans="1:25" ht="11.25" customHeight="1">
      <c r="A62" s="61">
        <v>602</v>
      </c>
      <c r="B62" s="62"/>
      <c r="C62" s="63" t="s">
        <v>24</v>
      </c>
      <c r="D62" s="64">
        <f aca="true" t="shared" si="15" ref="D62:L62">SUM(D63:D72)</f>
        <v>8968</v>
      </c>
      <c r="E62" s="65">
        <f t="shared" si="15"/>
        <v>0</v>
      </c>
      <c r="F62" s="65">
        <f t="shared" si="15"/>
        <v>0</v>
      </c>
      <c r="G62" s="65">
        <f t="shared" si="15"/>
        <v>0</v>
      </c>
      <c r="H62" s="65">
        <f t="shared" si="15"/>
        <v>0</v>
      </c>
      <c r="I62" s="65">
        <f t="shared" si="15"/>
        <v>0</v>
      </c>
      <c r="J62" s="141">
        <f t="shared" si="15"/>
        <v>0</v>
      </c>
      <c r="K62" s="144">
        <f>SUM(K63:K72)</f>
        <v>5553</v>
      </c>
      <c r="L62" s="144">
        <f t="shared" si="15"/>
        <v>4412</v>
      </c>
      <c r="M62" s="144">
        <f>SUM(M63:M72)</f>
        <v>5515</v>
      </c>
      <c r="N62" s="110">
        <f>SUM(O62:X62)</f>
        <v>6849</v>
      </c>
      <c r="O62" s="65">
        <f aca="true" t="shared" si="16" ref="O62:X62">SUM(O63:O72)</f>
        <v>100</v>
      </c>
      <c r="P62" s="65">
        <f t="shared" si="16"/>
        <v>0</v>
      </c>
      <c r="Q62" s="65">
        <f t="shared" si="16"/>
        <v>3173</v>
      </c>
      <c r="R62" s="65">
        <f t="shared" si="16"/>
        <v>2160</v>
      </c>
      <c r="S62" s="65">
        <f t="shared" si="16"/>
        <v>660</v>
      </c>
      <c r="T62" s="65">
        <f t="shared" si="16"/>
        <v>11</v>
      </c>
      <c r="U62" s="65">
        <f t="shared" si="16"/>
        <v>300</v>
      </c>
      <c r="V62" s="65">
        <f t="shared" si="16"/>
        <v>140</v>
      </c>
      <c r="W62" s="65">
        <f>SUM(W63:W72)</f>
        <v>140</v>
      </c>
      <c r="X62" s="65">
        <f t="shared" si="16"/>
        <v>165</v>
      </c>
      <c r="Y62" s="109"/>
    </row>
    <row r="63" spans="1:24" ht="11.25" customHeight="1">
      <c r="A63" s="66"/>
      <c r="B63" s="67"/>
      <c r="C63" s="68" t="s">
        <v>84</v>
      </c>
      <c r="D63" s="69">
        <f aca="true" t="shared" si="17" ref="D63:D69">SUM(E63:L63)</f>
        <v>2980</v>
      </c>
      <c r="E63" s="31"/>
      <c r="F63" s="70">
        <v>0</v>
      </c>
      <c r="G63" s="31"/>
      <c r="H63" s="31"/>
      <c r="I63" s="31"/>
      <c r="J63" s="31"/>
      <c r="K63" s="148">
        <v>1520</v>
      </c>
      <c r="L63" s="148">
        <v>1460</v>
      </c>
      <c r="M63" s="145">
        <v>1750</v>
      </c>
      <c r="N63" s="111">
        <f>SUM(O63:X63)</f>
        <v>1760</v>
      </c>
      <c r="O63" s="31"/>
      <c r="P63" s="31"/>
      <c r="Q63" s="31"/>
      <c r="R63" s="70">
        <v>1760</v>
      </c>
      <c r="S63" s="31"/>
      <c r="T63" s="31"/>
      <c r="U63" s="31"/>
      <c r="V63" s="31"/>
      <c r="W63" s="31"/>
      <c r="X63" s="32"/>
    </row>
    <row r="64" spans="1:24" ht="11.25" customHeight="1">
      <c r="A64" s="66"/>
      <c r="B64" s="67"/>
      <c r="C64" s="68" t="s">
        <v>69</v>
      </c>
      <c r="D64" s="69">
        <f t="shared" si="17"/>
        <v>4600</v>
      </c>
      <c r="E64" s="31"/>
      <c r="F64" s="31"/>
      <c r="G64" s="31">
        <v>0</v>
      </c>
      <c r="H64" s="31"/>
      <c r="I64" s="31"/>
      <c r="J64" s="31"/>
      <c r="K64" s="148">
        <v>2800</v>
      </c>
      <c r="L64" s="148">
        <v>1800</v>
      </c>
      <c r="M64" s="145">
        <v>2250</v>
      </c>
      <c r="N64" s="111">
        <f aca="true" t="shared" si="18" ref="N64:N72">SUM(O64:X64)</f>
        <v>3143</v>
      </c>
      <c r="O64" s="70"/>
      <c r="P64" s="70"/>
      <c r="Q64" s="70">
        <v>3143</v>
      </c>
      <c r="R64" s="70"/>
      <c r="S64" s="70"/>
      <c r="T64" s="70"/>
      <c r="U64" s="70"/>
      <c r="V64" s="70"/>
      <c r="W64" s="70"/>
      <c r="X64" s="127"/>
    </row>
    <row r="65" spans="1:24" ht="11.25" customHeight="1">
      <c r="A65" s="66"/>
      <c r="B65" s="67"/>
      <c r="C65" s="68" t="s">
        <v>68</v>
      </c>
      <c r="D65" s="69">
        <f t="shared" si="17"/>
        <v>246</v>
      </c>
      <c r="E65" s="31"/>
      <c r="F65" s="31"/>
      <c r="G65" s="31"/>
      <c r="H65" s="31">
        <v>0</v>
      </c>
      <c r="I65" s="31"/>
      <c r="J65" s="31"/>
      <c r="K65" s="148">
        <v>115</v>
      </c>
      <c r="L65" s="148">
        <v>131</v>
      </c>
      <c r="M65" s="145">
        <v>150</v>
      </c>
      <c r="N65" s="111">
        <f t="shared" si="18"/>
        <v>165</v>
      </c>
      <c r="O65" s="70"/>
      <c r="P65" s="70"/>
      <c r="Q65" s="70"/>
      <c r="R65" s="70"/>
      <c r="S65" s="70"/>
      <c r="T65" s="70"/>
      <c r="U65" s="70"/>
      <c r="V65" s="70"/>
      <c r="W65" s="70"/>
      <c r="X65" s="127">
        <v>165</v>
      </c>
    </row>
    <row r="66" spans="1:24" ht="11.25" customHeight="1">
      <c r="A66" s="66"/>
      <c r="B66" s="67"/>
      <c r="C66" s="68" t="s">
        <v>25</v>
      </c>
      <c r="D66" s="69">
        <f t="shared" si="17"/>
        <v>271</v>
      </c>
      <c r="E66" s="31"/>
      <c r="F66" s="31"/>
      <c r="G66" s="31"/>
      <c r="H66" s="31"/>
      <c r="I66" s="31">
        <v>0</v>
      </c>
      <c r="J66" s="31"/>
      <c r="K66" s="148">
        <v>140</v>
      </c>
      <c r="L66" s="148">
        <v>131</v>
      </c>
      <c r="M66" s="145">
        <v>220</v>
      </c>
      <c r="N66" s="111">
        <f t="shared" si="18"/>
        <v>140</v>
      </c>
      <c r="O66" s="70"/>
      <c r="P66" s="70"/>
      <c r="Q66" s="70"/>
      <c r="R66" s="70"/>
      <c r="S66" s="70"/>
      <c r="T66" s="70"/>
      <c r="U66" s="70"/>
      <c r="V66" s="70"/>
      <c r="W66" s="70">
        <v>140</v>
      </c>
      <c r="X66" s="127"/>
    </row>
    <row r="67" spans="1:24" ht="11.25" customHeight="1">
      <c r="A67" s="66"/>
      <c r="B67" s="67"/>
      <c r="C67" s="68" t="s">
        <v>85</v>
      </c>
      <c r="D67" s="69"/>
      <c r="E67" s="31"/>
      <c r="F67" s="31"/>
      <c r="G67" s="31"/>
      <c r="H67" s="31"/>
      <c r="I67" s="31"/>
      <c r="J67" s="31"/>
      <c r="K67" s="148">
        <v>402</v>
      </c>
      <c r="L67" s="148">
        <v>375</v>
      </c>
      <c r="M67" s="145">
        <v>450</v>
      </c>
      <c r="N67" s="111">
        <f t="shared" si="18"/>
        <v>660</v>
      </c>
      <c r="O67" s="70"/>
      <c r="P67" s="70"/>
      <c r="Q67" s="70"/>
      <c r="R67" s="70"/>
      <c r="S67" s="70">
        <v>660</v>
      </c>
      <c r="T67" s="70"/>
      <c r="U67" s="70"/>
      <c r="V67" s="70"/>
      <c r="W67" s="70"/>
      <c r="X67" s="127"/>
    </row>
    <row r="68" spans="1:24" ht="11.25" customHeight="1">
      <c r="A68" s="66"/>
      <c r="B68" s="67"/>
      <c r="C68" s="68" t="s">
        <v>86</v>
      </c>
      <c r="D68" s="69">
        <f t="shared" si="17"/>
        <v>10</v>
      </c>
      <c r="E68" s="31">
        <v>0</v>
      </c>
      <c r="F68" s="31"/>
      <c r="G68" s="31"/>
      <c r="H68" s="31"/>
      <c r="I68" s="31"/>
      <c r="J68" s="31"/>
      <c r="K68" s="148">
        <v>10</v>
      </c>
      <c r="L68" s="148"/>
      <c r="M68" s="145">
        <v>27</v>
      </c>
      <c r="N68" s="111">
        <f t="shared" si="18"/>
        <v>11</v>
      </c>
      <c r="O68" s="70"/>
      <c r="P68" s="70"/>
      <c r="Q68" s="70"/>
      <c r="R68" s="70"/>
      <c r="S68" s="70"/>
      <c r="T68" s="70">
        <v>11</v>
      </c>
      <c r="U68" s="70"/>
      <c r="V68" s="70"/>
      <c r="W68" s="70"/>
      <c r="X68" s="127"/>
    </row>
    <row r="69" spans="1:24" ht="11.25" customHeight="1">
      <c r="A69" s="66"/>
      <c r="B69" s="67"/>
      <c r="C69" s="68" t="s">
        <v>65</v>
      </c>
      <c r="D69" s="69">
        <f t="shared" si="17"/>
        <v>0</v>
      </c>
      <c r="E69" s="31"/>
      <c r="F69" s="31">
        <v>0</v>
      </c>
      <c r="G69" s="31"/>
      <c r="H69" s="31"/>
      <c r="I69" s="31"/>
      <c r="J69" s="31"/>
      <c r="K69" s="148">
        <v>0</v>
      </c>
      <c r="L69" s="148"/>
      <c r="M69" s="145">
        <v>0</v>
      </c>
      <c r="N69" s="111">
        <f t="shared" si="18"/>
        <v>400</v>
      </c>
      <c r="O69" s="70"/>
      <c r="P69" s="70"/>
      <c r="Q69" s="70"/>
      <c r="R69" s="70">
        <v>400</v>
      </c>
      <c r="S69" s="70"/>
      <c r="T69" s="70"/>
      <c r="U69" s="70"/>
      <c r="V69" s="70"/>
      <c r="W69" s="70"/>
      <c r="X69" s="127"/>
    </row>
    <row r="70" spans="1:24" ht="11.25" customHeight="1">
      <c r="A70" s="66"/>
      <c r="B70" s="67"/>
      <c r="C70" s="68" t="s">
        <v>73</v>
      </c>
      <c r="D70" s="69"/>
      <c r="E70" s="31"/>
      <c r="F70" s="31"/>
      <c r="G70" s="31"/>
      <c r="H70" s="31"/>
      <c r="I70" s="31"/>
      <c r="J70" s="31"/>
      <c r="K70" s="148">
        <v>116</v>
      </c>
      <c r="L70" s="148">
        <v>104</v>
      </c>
      <c r="M70" s="145">
        <v>140</v>
      </c>
      <c r="N70" s="111">
        <f t="shared" si="18"/>
        <v>140</v>
      </c>
      <c r="O70" s="70"/>
      <c r="P70" s="70"/>
      <c r="Q70" s="70"/>
      <c r="R70" s="70"/>
      <c r="S70" s="70"/>
      <c r="T70" s="70"/>
      <c r="U70" s="70"/>
      <c r="V70" s="70">
        <v>140</v>
      </c>
      <c r="W70" s="70"/>
      <c r="X70" s="127"/>
    </row>
    <row r="71" spans="1:24" ht="11.25" customHeight="1">
      <c r="A71" s="66"/>
      <c r="B71" s="67"/>
      <c r="C71" s="68" t="s">
        <v>70</v>
      </c>
      <c r="D71" s="69">
        <f aca="true" t="shared" si="19" ref="D71:D77">SUM(E71:L71)</f>
        <v>516</v>
      </c>
      <c r="E71" s="31"/>
      <c r="F71" s="31"/>
      <c r="G71" s="31"/>
      <c r="H71" s="31"/>
      <c r="I71" s="31"/>
      <c r="J71" s="31">
        <v>0</v>
      </c>
      <c r="K71" s="148">
        <v>300</v>
      </c>
      <c r="L71" s="148">
        <v>216</v>
      </c>
      <c r="M71" s="145">
        <v>288</v>
      </c>
      <c r="N71" s="111">
        <f t="shared" si="18"/>
        <v>300</v>
      </c>
      <c r="O71" s="70"/>
      <c r="P71" s="70"/>
      <c r="Q71" s="70"/>
      <c r="R71" s="70"/>
      <c r="S71" s="70"/>
      <c r="T71" s="70"/>
      <c r="U71" s="70">
        <v>300</v>
      </c>
      <c r="V71" s="70"/>
      <c r="W71" s="70"/>
      <c r="X71" s="127"/>
    </row>
    <row r="72" spans="1:24" ht="11.25" customHeight="1">
      <c r="A72" s="66"/>
      <c r="B72" s="67"/>
      <c r="C72" s="68" t="s">
        <v>72</v>
      </c>
      <c r="D72" s="69">
        <f t="shared" si="19"/>
        <v>345</v>
      </c>
      <c r="E72" s="31"/>
      <c r="F72" s="31">
        <v>0</v>
      </c>
      <c r="G72" s="31">
        <v>0</v>
      </c>
      <c r="H72" s="31"/>
      <c r="I72" s="31">
        <v>0</v>
      </c>
      <c r="J72" s="31"/>
      <c r="K72" s="148">
        <v>150</v>
      </c>
      <c r="L72" s="148">
        <v>195</v>
      </c>
      <c r="M72" s="145">
        <v>240</v>
      </c>
      <c r="N72" s="111">
        <f t="shared" si="18"/>
        <v>130</v>
      </c>
      <c r="O72" s="70">
        <v>100</v>
      </c>
      <c r="P72" s="70"/>
      <c r="Q72" s="70">
        <v>30</v>
      </c>
      <c r="R72" s="70"/>
      <c r="S72" s="70"/>
      <c r="T72" s="70"/>
      <c r="U72" s="70"/>
      <c r="V72" s="70"/>
      <c r="W72" s="70"/>
      <c r="X72" s="127"/>
    </row>
    <row r="73" spans="1:25" ht="11.25" customHeight="1">
      <c r="A73" s="71">
        <v>603</v>
      </c>
      <c r="B73" s="72"/>
      <c r="C73" s="73" t="s">
        <v>26</v>
      </c>
      <c r="D73" s="74">
        <f t="shared" si="19"/>
        <v>476</v>
      </c>
      <c r="E73" s="75"/>
      <c r="F73" s="75">
        <v>0</v>
      </c>
      <c r="G73" s="75">
        <v>0</v>
      </c>
      <c r="H73" s="75"/>
      <c r="I73" s="75"/>
      <c r="J73" s="75"/>
      <c r="K73" s="149">
        <v>293</v>
      </c>
      <c r="L73" s="149">
        <v>183</v>
      </c>
      <c r="M73" s="149">
        <v>230</v>
      </c>
      <c r="N73" s="110">
        <f>SUM(O73:X73)</f>
        <v>404</v>
      </c>
      <c r="O73" s="75">
        <v>260</v>
      </c>
      <c r="P73" s="75"/>
      <c r="Q73" s="75">
        <v>144</v>
      </c>
      <c r="R73" s="75"/>
      <c r="S73" s="75"/>
      <c r="T73" s="75"/>
      <c r="U73" s="75"/>
      <c r="V73" s="75"/>
      <c r="W73" s="75"/>
      <c r="X73" s="76"/>
      <c r="Y73" s="109"/>
    </row>
    <row r="74" spans="1:25" ht="11.25" customHeight="1">
      <c r="A74" s="71">
        <v>604</v>
      </c>
      <c r="B74" s="72"/>
      <c r="C74" s="73" t="s">
        <v>27</v>
      </c>
      <c r="D74" s="74">
        <f t="shared" si="19"/>
        <v>4144</v>
      </c>
      <c r="E74" s="75"/>
      <c r="F74" s="75"/>
      <c r="G74" s="75">
        <v>0</v>
      </c>
      <c r="H74" s="75"/>
      <c r="I74" s="75">
        <v>0</v>
      </c>
      <c r="J74" s="75">
        <v>0</v>
      </c>
      <c r="K74" s="149">
        <v>2266</v>
      </c>
      <c r="L74" s="149">
        <v>1878</v>
      </c>
      <c r="M74" s="149">
        <v>2280</v>
      </c>
      <c r="N74" s="110">
        <f>SUM(O74:X74)</f>
        <v>2731</v>
      </c>
      <c r="O74" s="75"/>
      <c r="P74" s="75">
        <v>1800</v>
      </c>
      <c r="Q74" s="75">
        <v>501</v>
      </c>
      <c r="R74" s="75"/>
      <c r="S74" s="75"/>
      <c r="T74" s="75"/>
      <c r="U74" s="75">
        <v>16</v>
      </c>
      <c r="V74" s="75">
        <v>400</v>
      </c>
      <c r="W74" s="75">
        <v>14</v>
      </c>
      <c r="X74" s="76"/>
      <c r="Y74" s="109"/>
    </row>
    <row r="75" spans="1:24" ht="11.25" customHeight="1">
      <c r="A75" s="71">
        <v>646</v>
      </c>
      <c r="B75" s="72"/>
      <c r="C75" s="73" t="s">
        <v>94</v>
      </c>
      <c r="D75" s="74">
        <f t="shared" si="19"/>
        <v>20</v>
      </c>
      <c r="E75" s="75"/>
      <c r="F75" s="75">
        <v>0</v>
      </c>
      <c r="G75" s="75"/>
      <c r="H75" s="75"/>
      <c r="I75" s="75"/>
      <c r="J75" s="75"/>
      <c r="K75" s="149"/>
      <c r="L75" s="149">
        <v>20</v>
      </c>
      <c r="M75" s="149">
        <v>20</v>
      </c>
      <c r="N75" s="110">
        <f>SUM(O75:X75)</f>
        <v>0</v>
      </c>
      <c r="O75" s="75"/>
      <c r="P75" s="75"/>
      <c r="Q75" s="75"/>
      <c r="R75" s="75"/>
      <c r="S75" s="75"/>
      <c r="T75" s="75"/>
      <c r="U75" s="75"/>
      <c r="V75" s="75"/>
      <c r="W75" s="75"/>
      <c r="X75" s="76"/>
    </row>
    <row r="76" spans="1:24" ht="11.25" customHeight="1">
      <c r="A76" s="71">
        <v>648</v>
      </c>
      <c r="B76" s="72"/>
      <c r="C76" s="73" t="s">
        <v>28</v>
      </c>
      <c r="D76" s="74">
        <f t="shared" si="19"/>
        <v>157</v>
      </c>
      <c r="E76" s="75"/>
      <c r="F76" s="75">
        <v>0</v>
      </c>
      <c r="G76" s="75"/>
      <c r="H76" s="75"/>
      <c r="I76" s="75"/>
      <c r="J76" s="75"/>
      <c r="K76" s="149"/>
      <c r="L76" s="149">
        <v>157</v>
      </c>
      <c r="M76" s="149">
        <v>157</v>
      </c>
      <c r="N76" s="110">
        <f>SUM(O76:X76)</f>
        <v>0</v>
      </c>
      <c r="O76" s="75"/>
      <c r="P76" s="75"/>
      <c r="Q76" s="75"/>
      <c r="R76" s="75"/>
      <c r="S76" s="75"/>
      <c r="T76" s="75"/>
      <c r="U76" s="75"/>
      <c r="V76" s="75"/>
      <c r="W76" s="75"/>
      <c r="X76" s="76"/>
    </row>
    <row r="77" spans="1:24" ht="11.25" customHeight="1">
      <c r="A77" s="71">
        <v>649</v>
      </c>
      <c r="B77" s="72"/>
      <c r="C77" s="73" t="s">
        <v>29</v>
      </c>
      <c r="D77" s="74">
        <f t="shared" si="19"/>
        <v>58</v>
      </c>
      <c r="E77" s="72">
        <f>SUM(E78)</f>
        <v>0</v>
      </c>
      <c r="F77" s="72">
        <f>SUM(F78)</f>
        <v>0</v>
      </c>
      <c r="G77" s="72">
        <f>SUM(G78)</f>
        <v>0</v>
      </c>
      <c r="H77" s="72">
        <f>SUM(H78)</f>
        <v>0</v>
      </c>
      <c r="I77" s="75"/>
      <c r="J77" s="75"/>
      <c r="K77" s="149">
        <f>K78</f>
        <v>10</v>
      </c>
      <c r="L77" s="149">
        <f>L78</f>
        <v>48</v>
      </c>
      <c r="M77" s="149">
        <f>M78</f>
        <v>48</v>
      </c>
      <c r="N77" s="112">
        <f>SUM(O77:X77)</f>
        <v>20</v>
      </c>
      <c r="O77" s="72">
        <f>SUM(O78)</f>
        <v>10</v>
      </c>
      <c r="P77" s="72">
        <f>SUM(P78)</f>
        <v>0</v>
      </c>
      <c r="Q77" s="72">
        <f>SUM(Q78)</f>
        <v>0</v>
      </c>
      <c r="R77" s="72">
        <f>SUM(R78)</f>
        <v>10</v>
      </c>
      <c r="S77" s="72">
        <f>SUM(S78)</f>
        <v>0</v>
      </c>
      <c r="T77" s="75"/>
      <c r="U77" s="75"/>
      <c r="V77" s="75"/>
      <c r="W77" s="75"/>
      <c r="X77" s="76"/>
    </row>
    <row r="78" spans="1:24" ht="11.25" customHeight="1">
      <c r="A78" s="66"/>
      <c r="B78" s="67"/>
      <c r="C78" s="68" t="s">
        <v>30</v>
      </c>
      <c r="D78" s="69"/>
      <c r="E78" s="31"/>
      <c r="F78" s="31">
        <v>0</v>
      </c>
      <c r="G78" s="31"/>
      <c r="H78" s="31"/>
      <c r="I78" s="31"/>
      <c r="J78" s="31"/>
      <c r="K78" s="148">
        <v>10</v>
      </c>
      <c r="L78" s="148">
        <v>48</v>
      </c>
      <c r="M78" s="148">
        <v>48</v>
      </c>
      <c r="N78" s="111">
        <v>10</v>
      </c>
      <c r="O78" s="31">
        <v>10</v>
      </c>
      <c r="P78" s="31"/>
      <c r="Q78" s="31"/>
      <c r="R78" s="31">
        <v>10</v>
      </c>
      <c r="S78" s="31"/>
      <c r="T78" s="31"/>
      <c r="U78" s="31"/>
      <c r="V78" s="31"/>
      <c r="W78" s="31"/>
      <c r="X78" s="32"/>
    </row>
    <row r="79" spans="1:24" ht="11.25" customHeight="1">
      <c r="A79" s="71">
        <v>662</v>
      </c>
      <c r="B79" s="72"/>
      <c r="C79" s="73" t="s">
        <v>31</v>
      </c>
      <c r="D79" s="74">
        <f>SUM(E79:L79)</f>
        <v>0</v>
      </c>
      <c r="E79" s="75"/>
      <c r="F79" s="75"/>
      <c r="G79" s="75"/>
      <c r="H79" s="75"/>
      <c r="I79" s="75"/>
      <c r="J79" s="75"/>
      <c r="K79" s="149"/>
      <c r="L79" s="149"/>
      <c r="M79" s="149"/>
      <c r="N79" s="110">
        <f>SUM(O79:X79)</f>
        <v>0</v>
      </c>
      <c r="O79" s="75"/>
      <c r="P79" s="75"/>
      <c r="Q79" s="75"/>
      <c r="R79" s="75"/>
      <c r="S79" s="75"/>
      <c r="T79" s="75"/>
      <c r="U79" s="75"/>
      <c r="V79" s="75"/>
      <c r="W79" s="75"/>
      <c r="X79" s="76"/>
    </row>
    <row r="80" spans="1:24" ht="11.25" customHeight="1">
      <c r="A80" s="71">
        <v>663</v>
      </c>
      <c r="B80" s="72"/>
      <c r="C80" s="73" t="s">
        <v>58</v>
      </c>
      <c r="D80" s="74"/>
      <c r="E80" s="75"/>
      <c r="F80" s="75"/>
      <c r="G80" s="75"/>
      <c r="H80" s="75"/>
      <c r="I80" s="75"/>
      <c r="J80" s="75"/>
      <c r="K80" s="149"/>
      <c r="L80" s="149"/>
      <c r="M80" s="149"/>
      <c r="N80" s="110">
        <f>SUM(O80:X80)</f>
        <v>0</v>
      </c>
      <c r="O80" s="75"/>
      <c r="P80" s="75"/>
      <c r="Q80" s="75"/>
      <c r="R80" s="75"/>
      <c r="S80" s="75"/>
      <c r="T80" s="75"/>
      <c r="U80" s="75"/>
      <c r="V80" s="75"/>
      <c r="W80" s="75"/>
      <c r="X80" s="76"/>
    </row>
    <row r="81" spans="1:24" ht="11.25" customHeight="1">
      <c r="A81" s="71">
        <v>669</v>
      </c>
      <c r="B81" s="72"/>
      <c r="C81" s="73" t="s">
        <v>32</v>
      </c>
      <c r="D81" s="74">
        <f>SUM(E81:L81)</f>
        <v>0</v>
      </c>
      <c r="E81" s="75"/>
      <c r="F81" s="75"/>
      <c r="G81" s="75"/>
      <c r="H81" s="75"/>
      <c r="I81" s="75"/>
      <c r="J81" s="75"/>
      <c r="K81" s="149"/>
      <c r="L81" s="149"/>
      <c r="M81" s="149"/>
      <c r="N81" s="110">
        <f>SUM(O81:X81)</f>
        <v>0</v>
      </c>
      <c r="O81" s="75"/>
      <c r="P81" s="75"/>
      <c r="Q81" s="75"/>
      <c r="R81" s="75"/>
      <c r="S81" s="75"/>
      <c r="T81" s="75"/>
      <c r="U81" s="75"/>
      <c r="V81" s="75"/>
      <c r="W81" s="75"/>
      <c r="X81" s="76"/>
    </row>
    <row r="82" spans="1:24" ht="11.25" customHeight="1">
      <c r="A82" s="71">
        <v>672</v>
      </c>
      <c r="B82" s="72"/>
      <c r="C82" s="73" t="s">
        <v>40</v>
      </c>
      <c r="D82" s="74">
        <f>SUM(E82:L82)</f>
        <v>401</v>
      </c>
      <c r="E82" s="77"/>
      <c r="F82" s="77">
        <v>0</v>
      </c>
      <c r="G82" s="77"/>
      <c r="H82" s="77"/>
      <c r="I82" s="77"/>
      <c r="J82" s="77"/>
      <c r="K82" s="149">
        <v>262</v>
      </c>
      <c r="L82" s="149">
        <v>139</v>
      </c>
      <c r="M82" s="149">
        <v>262</v>
      </c>
      <c r="N82" s="110">
        <f>SUM(O82:X82)</f>
        <v>262</v>
      </c>
      <c r="O82" s="77">
        <v>262</v>
      </c>
      <c r="P82" s="77"/>
      <c r="Q82" s="77"/>
      <c r="R82" s="77"/>
      <c r="S82" s="77"/>
      <c r="T82" s="77"/>
      <c r="U82" s="77"/>
      <c r="V82" s="77"/>
      <c r="W82" s="77"/>
      <c r="X82" s="76"/>
    </row>
    <row r="83" spans="1:24" ht="11.25" customHeight="1">
      <c r="A83" s="71">
        <v>672</v>
      </c>
      <c r="B83" s="72"/>
      <c r="C83" s="73" t="s">
        <v>38</v>
      </c>
      <c r="D83" s="78">
        <f>SUM(E83:L83)</f>
        <v>32326</v>
      </c>
      <c r="E83" s="79">
        <v>0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156">
        <v>18634</v>
      </c>
      <c r="L83" s="156">
        <v>13692</v>
      </c>
      <c r="M83" s="156">
        <v>18634</v>
      </c>
      <c r="N83" s="113">
        <f>SUM(O83:X83)</f>
        <v>21000</v>
      </c>
      <c r="O83" s="79">
        <v>8283</v>
      </c>
      <c r="P83" s="79">
        <v>0</v>
      </c>
      <c r="Q83" s="79">
        <v>0</v>
      </c>
      <c r="R83" s="79">
        <v>2355</v>
      </c>
      <c r="S83" s="79">
        <v>1309</v>
      </c>
      <c r="T83" s="79">
        <v>1382</v>
      </c>
      <c r="U83" s="79">
        <v>3862</v>
      </c>
      <c r="V83" s="79">
        <v>1368</v>
      </c>
      <c r="W83" s="79">
        <v>1333</v>
      </c>
      <c r="X83" s="80">
        <v>1108</v>
      </c>
    </row>
    <row r="84" spans="1:25" ht="11.25" customHeight="1">
      <c r="A84" s="81"/>
      <c r="B84" s="52"/>
      <c r="C84" s="82" t="s">
        <v>33</v>
      </c>
      <c r="D84" s="83">
        <f>SUM(E84:L84)</f>
        <v>47547</v>
      </c>
      <c r="E84" s="52">
        <f aca="true" t="shared" si="20" ref="E84:L84">SUM(E62,E73:E77,E79:E83)</f>
        <v>0</v>
      </c>
      <c r="F84" s="52">
        <f t="shared" si="20"/>
        <v>0</v>
      </c>
      <c r="G84" s="52">
        <f t="shared" si="20"/>
        <v>0</v>
      </c>
      <c r="H84" s="52">
        <f t="shared" si="20"/>
        <v>0</v>
      </c>
      <c r="I84" s="84">
        <f t="shared" si="20"/>
        <v>0</v>
      </c>
      <c r="J84" s="118">
        <f t="shared" si="20"/>
        <v>0</v>
      </c>
      <c r="K84" s="153">
        <f>SUM(K62,K73:K77,K79:K83)</f>
        <v>27018</v>
      </c>
      <c r="L84" s="153">
        <f t="shared" si="20"/>
        <v>20529</v>
      </c>
      <c r="M84" s="153">
        <f>SUM(M62,M73:M77,M79:M83)</f>
        <v>27146</v>
      </c>
      <c r="N84" s="114">
        <f>N62+N73+N74+N77+N82+N83+N76+N81</f>
        <v>31266</v>
      </c>
      <c r="O84" s="52">
        <f aca="true" t="shared" si="21" ref="O84:X84">SUM(O62,O73:O77,O79:O83)</f>
        <v>8915</v>
      </c>
      <c r="P84" s="52">
        <f t="shared" si="21"/>
        <v>1800</v>
      </c>
      <c r="Q84" s="52">
        <f t="shared" si="21"/>
        <v>3818</v>
      </c>
      <c r="R84" s="52">
        <f t="shared" si="21"/>
        <v>4525</v>
      </c>
      <c r="S84" s="52">
        <f t="shared" si="21"/>
        <v>1969</v>
      </c>
      <c r="T84" s="84">
        <f t="shared" si="21"/>
        <v>1393</v>
      </c>
      <c r="U84" s="84">
        <f t="shared" si="21"/>
        <v>4178</v>
      </c>
      <c r="V84" s="84">
        <f t="shared" si="21"/>
        <v>1908</v>
      </c>
      <c r="W84" s="84">
        <f>SUM(W62,W73:W77,W79:W83)</f>
        <v>1487</v>
      </c>
      <c r="X84" s="84">
        <f t="shared" si="21"/>
        <v>1273</v>
      </c>
      <c r="Y84" s="109"/>
    </row>
    <row r="85" spans="1:24" ht="11.25" customHeight="1">
      <c r="A85" s="85"/>
      <c r="B85" s="41"/>
      <c r="C85" s="86"/>
      <c r="D85" s="87"/>
      <c r="E85" s="88"/>
      <c r="F85" s="88"/>
      <c r="G85" s="88"/>
      <c r="H85" s="88"/>
      <c r="I85" s="88"/>
      <c r="J85" s="88"/>
      <c r="K85" s="145"/>
      <c r="L85" s="145"/>
      <c r="M85" s="145"/>
      <c r="N85" s="115"/>
      <c r="O85" s="88"/>
      <c r="P85" s="88"/>
      <c r="Q85" s="88"/>
      <c r="R85" s="88"/>
      <c r="S85" s="88"/>
      <c r="T85" s="88"/>
      <c r="U85" s="88"/>
      <c r="V85" s="88"/>
      <c r="W85" s="88"/>
      <c r="X85" s="89"/>
    </row>
    <row r="86" spans="1:24" ht="11.25" customHeight="1">
      <c r="A86" s="71">
        <v>672</v>
      </c>
      <c r="B86" s="72"/>
      <c r="C86" s="73" t="s">
        <v>34</v>
      </c>
      <c r="D86" s="74">
        <f>SUM(E86:L86)</f>
        <v>512</v>
      </c>
      <c r="E86" s="77"/>
      <c r="F86" s="77"/>
      <c r="G86" s="77"/>
      <c r="H86" s="77"/>
      <c r="I86" s="77"/>
      <c r="J86" s="77">
        <v>0</v>
      </c>
      <c r="K86" s="150">
        <v>336</v>
      </c>
      <c r="L86" s="150">
        <v>176</v>
      </c>
      <c r="M86" s="150">
        <v>948</v>
      </c>
      <c r="N86" s="112">
        <f>SUM(O86:X86)</f>
        <v>350</v>
      </c>
      <c r="O86" s="77">
        <v>90</v>
      </c>
      <c r="P86" s="77"/>
      <c r="Q86" s="77"/>
      <c r="R86" s="77">
        <v>10</v>
      </c>
      <c r="S86" s="77">
        <v>50</v>
      </c>
      <c r="T86" s="77"/>
      <c r="U86" s="77">
        <v>30</v>
      </c>
      <c r="V86" s="77">
        <v>50</v>
      </c>
      <c r="W86" s="77">
        <v>50</v>
      </c>
      <c r="X86" s="90">
        <v>70</v>
      </c>
    </row>
    <row r="87" spans="1:24" ht="11.25" customHeight="1">
      <c r="A87" s="81"/>
      <c r="B87" s="52"/>
      <c r="C87" s="82" t="s">
        <v>35</v>
      </c>
      <c r="D87" s="83">
        <f>SUM(E87:L87)</f>
        <v>48059</v>
      </c>
      <c r="E87" s="52">
        <f aca="true" t="shared" si="22" ref="E87:L87">SUM(E84+E86)</f>
        <v>0</v>
      </c>
      <c r="F87" s="52">
        <f t="shared" si="22"/>
        <v>0</v>
      </c>
      <c r="G87" s="52">
        <f t="shared" si="22"/>
        <v>0</v>
      </c>
      <c r="H87" s="52">
        <f t="shared" si="22"/>
        <v>0</v>
      </c>
      <c r="I87" s="84">
        <f t="shared" si="22"/>
        <v>0</v>
      </c>
      <c r="J87" s="118">
        <f t="shared" si="22"/>
        <v>0</v>
      </c>
      <c r="K87" s="153">
        <f>SUM(K84+K86)</f>
        <v>27354</v>
      </c>
      <c r="L87" s="153">
        <f t="shared" si="22"/>
        <v>20705</v>
      </c>
      <c r="M87" s="153">
        <f>SUM(M84+M86)</f>
        <v>28094</v>
      </c>
      <c r="N87" s="114">
        <f>N84+N86</f>
        <v>31616</v>
      </c>
      <c r="O87" s="52">
        <f aca="true" t="shared" si="23" ref="O87:X87">SUM(O84+O86)</f>
        <v>9005</v>
      </c>
      <c r="P87" s="52">
        <f>SUM(P84+P86)</f>
        <v>1800</v>
      </c>
      <c r="Q87" s="52">
        <f>SUM(Q84+Q86)</f>
        <v>3818</v>
      </c>
      <c r="R87" s="52">
        <f t="shared" si="23"/>
        <v>4535</v>
      </c>
      <c r="S87" s="52">
        <f t="shared" si="23"/>
        <v>2019</v>
      </c>
      <c r="T87" s="84">
        <f t="shared" si="23"/>
        <v>1393</v>
      </c>
      <c r="U87" s="84">
        <f t="shared" si="23"/>
        <v>4208</v>
      </c>
      <c r="V87" s="84">
        <f t="shared" si="23"/>
        <v>1958</v>
      </c>
      <c r="W87" s="84">
        <f>SUM(W84+W86)</f>
        <v>1537</v>
      </c>
      <c r="X87" s="84">
        <f t="shared" si="23"/>
        <v>1343</v>
      </c>
    </row>
    <row r="88" spans="1:24" ht="11.25" customHeight="1">
      <c r="A88" s="85"/>
      <c r="B88" s="41"/>
      <c r="C88" s="86"/>
      <c r="D88" s="91"/>
      <c r="E88" s="92"/>
      <c r="F88" s="92"/>
      <c r="G88" s="92"/>
      <c r="H88" s="92"/>
      <c r="I88" s="92"/>
      <c r="J88" s="92"/>
      <c r="K88" s="146"/>
      <c r="L88" s="146"/>
      <c r="M88" s="146"/>
      <c r="N88" s="116"/>
      <c r="O88" s="92"/>
      <c r="P88" s="92"/>
      <c r="Q88" s="92"/>
      <c r="R88" s="92"/>
      <c r="S88" s="92"/>
      <c r="T88" s="92"/>
      <c r="U88" s="92"/>
      <c r="V88" s="92"/>
      <c r="W88" s="92"/>
      <c r="X88" s="93"/>
    </row>
    <row r="89" spans="1:25" ht="15" thickBot="1">
      <c r="A89" s="81"/>
      <c r="B89" s="52"/>
      <c r="C89" s="82" t="s">
        <v>36</v>
      </c>
      <c r="D89" s="94">
        <f aca="true" t="shared" si="24" ref="D89:X89">D87-D52</f>
        <v>6792</v>
      </c>
      <c r="E89" s="94">
        <f t="shared" si="24"/>
        <v>0</v>
      </c>
      <c r="F89" s="94">
        <f t="shared" si="24"/>
        <v>0</v>
      </c>
      <c r="G89" s="94">
        <f t="shared" si="24"/>
        <v>0</v>
      </c>
      <c r="H89" s="94">
        <f t="shared" si="24"/>
        <v>0</v>
      </c>
      <c r="I89" s="95">
        <f t="shared" si="24"/>
        <v>0</v>
      </c>
      <c r="J89" s="142">
        <f t="shared" si="24"/>
        <v>0</v>
      </c>
      <c r="K89" s="157">
        <f>K87-K52</f>
        <v>0</v>
      </c>
      <c r="L89" s="157">
        <f t="shared" si="24"/>
        <v>-240</v>
      </c>
      <c r="M89" s="157">
        <f>M87-M52</f>
        <v>88</v>
      </c>
      <c r="N89" s="117">
        <f t="shared" si="24"/>
        <v>0</v>
      </c>
      <c r="O89" s="94">
        <f t="shared" si="24"/>
        <v>0</v>
      </c>
      <c r="P89" s="94">
        <f t="shared" si="24"/>
        <v>0</v>
      </c>
      <c r="Q89" s="94">
        <f t="shared" si="24"/>
        <v>0</v>
      </c>
      <c r="R89" s="94">
        <f t="shared" si="24"/>
        <v>0</v>
      </c>
      <c r="S89" s="94">
        <f t="shared" si="24"/>
        <v>0</v>
      </c>
      <c r="T89" s="95">
        <f t="shared" si="24"/>
        <v>0</v>
      </c>
      <c r="U89" s="95">
        <f t="shared" si="24"/>
        <v>0</v>
      </c>
      <c r="V89" s="95">
        <f t="shared" si="24"/>
        <v>0</v>
      </c>
      <c r="W89" s="95">
        <f>W87-W52</f>
        <v>0</v>
      </c>
      <c r="X89" s="95">
        <f t="shared" si="24"/>
        <v>0</v>
      </c>
      <c r="Y89" s="138"/>
    </row>
  </sheetData>
  <sheetProtection/>
  <mergeCells count="16">
    <mergeCell ref="N58:X58"/>
    <mergeCell ref="D1:L1"/>
    <mergeCell ref="M2:M3"/>
    <mergeCell ref="M59:M60"/>
    <mergeCell ref="D58:L58"/>
    <mergeCell ref="N59:X60"/>
    <mergeCell ref="A59:C61"/>
    <mergeCell ref="A1:C1"/>
    <mergeCell ref="N1:X1"/>
    <mergeCell ref="N2:X3"/>
    <mergeCell ref="A2:C4"/>
    <mergeCell ref="A58:C58"/>
    <mergeCell ref="L2:L3"/>
    <mergeCell ref="K2:K3"/>
    <mergeCell ref="K59:K60"/>
    <mergeCell ref="L59:L6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svecova</dc:creator>
  <cp:keywords/>
  <dc:description/>
  <cp:lastModifiedBy>Eva Vávrová</cp:lastModifiedBy>
  <cp:lastPrinted>2022-11-15T08:59:54Z</cp:lastPrinted>
  <dcterms:created xsi:type="dcterms:W3CDTF">2013-09-19T08:15:37Z</dcterms:created>
  <dcterms:modified xsi:type="dcterms:W3CDTF">2024-01-22T21:30:31Z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